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120" yWindow="-120" windowWidth="27525" windowHeight="13140"/>
  </bookViews>
  <sheets>
    <sheet name="Planas" sheetId="2" r:id="rId1"/>
    <sheet name="vykdytojų_kodai" sheetId="3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9" i="2" l="1"/>
  <c r="F111" i="2"/>
  <c r="G81" i="2"/>
  <c r="H81" i="2"/>
  <c r="E81" i="2"/>
  <c r="G116" i="2" l="1"/>
  <c r="G115" i="2"/>
  <c r="G113" i="2"/>
  <c r="G111" i="2"/>
  <c r="H114" i="2"/>
  <c r="H116" i="2"/>
  <c r="H115" i="2"/>
  <c r="H113" i="2"/>
  <c r="G112" i="2"/>
  <c r="H112" i="2"/>
  <c r="H111" i="2"/>
  <c r="G110" i="2"/>
  <c r="H110" i="2"/>
  <c r="G114" i="2" l="1"/>
  <c r="F115" i="2"/>
  <c r="F116" i="2" l="1"/>
  <c r="F113" i="2"/>
  <c r="F112" i="2"/>
  <c r="F110" i="2"/>
  <c r="I56" i="2"/>
  <c r="G41" i="2"/>
  <c r="G32" i="2"/>
  <c r="C108" i="2" l="1"/>
  <c r="E22" i="2"/>
  <c r="F22" i="2"/>
  <c r="G22" i="2"/>
  <c r="H22" i="2"/>
  <c r="I22" i="2"/>
  <c r="E32" i="2"/>
  <c r="F32" i="2"/>
  <c r="H32" i="2"/>
  <c r="G109" i="2" s="1"/>
  <c r="G108" i="2" s="1"/>
  <c r="I32" i="2"/>
  <c r="E36" i="2"/>
  <c r="F36" i="2"/>
  <c r="H36" i="2"/>
  <c r="I36" i="2"/>
  <c r="E41" i="2"/>
  <c r="E39" i="2" s="1"/>
  <c r="F41" i="2"/>
  <c r="F39" i="2" s="1"/>
  <c r="G39" i="2"/>
  <c r="H41" i="2"/>
  <c r="H39" i="2" s="1"/>
  <c r="I41" i="2"/>
  <c r="I39" i="2" s="1"/>
  <c r="E44" i="2"/>
  <c r="E43" i="2" s="1"/>
  <c r="F44" i="2"/>
  <c r="F43" i="2" s="1"/>
  <c r="G44" i="2"/>
  <c r="G43" i="2" s="1"/>
  <c r="H44" i="2"/>
  <c r="H43" i="2" s="1"/>
  <c r="I44" i="2"/>
  <c r="I43" i="2" s="1"/>
  <c r="E56" i="2"/>
  <c r="F56" i="2"/>
  <c r="G56" i="2"/>
  <c r="H56" i="2"/>
  <c r="E59" i="2"/>
  <c r="F59" i="2"/>
  <c r="G59" i="2"/>
  <c r="H59" i="2"/>
  <c r="I59" i="2"/>
  <c r="E65" i="2"/>
  <c r="F65" i="2"/>
  <c r="G65" i="2"/>
  <c r="H65" i="2"/>
  <c r="I65" i="2"/>
  <c r="E68" i="2"/>
  <c r="F68" i="2"/>
  <c r="G68" i="2"/>
  <c r="H68" i="2"/>
  <c r="E70" i="2"/>
  <c r="F70" i="2"/>
  <c r="G70" i="2"/>
  <c r="H70" i="2"/>
  <c r="I70" i="2"/>
  <c r="E76" i="2"/>
  <c r="E74" i="2" s="1"/>
  <c r="F76" i="2"/>
  <c r="F74" i="2" s="1"/>
  <c r="G76" i="2"/>
  <c r="G74" i="2" s="1"/>
  <c r="H76" i="2"/>
  <c r="H74" i="2" s="1"/>
  <c r="I76" i="2"/>
  <c r="I74" i="2" s="1"/>
  <c r="E85" i="2"/>
  <c r="E84" i="2" s="1"/>
  <c r="F85" i="2"/>
  <c r="F84" i="2" s="1"/>
  <c r="G85" i="2"/>
  <c r="G84" i="2" s="1"/>
  <c r="H85" i="2"/>
  <c r="H84" i="2" s="1"/>
  <c r="I85" i="2"/>
  <c r="I84" i="2" s="1"/>
  <c r="E89" i="2"/>
  <c r="F89" i="2"/>
  <c r="G89" i="2"/>
  <c r="H89" i="2"/>
  <c r="I89" i="2"/>
  <c r="E93" i="2"/>
  <c r="F93" i="2"/>
  <c r="G93" i="2"/>
  <c r="H93" i="2"/>
  <c r="I93" i="2"/>
  <c r="E98" i="2"/>
  <c r="F98" i="2"/>
  <c r="G98" i="2"/>
  <c r="H98" i="2"/>
  <c r="I98" i="2"/>
  <c r="E108" i="2"/>
  <c r="F108" i="2"/>
  <c r="E114" i="2"/>
  <c r="F114" i="2"/>
  <c r="H109" i="2" l="1"/>
  <c r="H108" i="2" s="1"/>
  <c r="H117" i="2" s="1"/>
  <c r="H91" i="2"/>
  <c r="H88" i="2" s="1"/>
  <c r="E91" i="2"/>
  <c r="E88" i="2" s="1"/>
  <c r="G91" i="2"/>
  <c r="G88" i="2" s="1"/>
  <c r="I91" i="2"/>
  <c r="I88" i="2" s="1"/>
  <c r="F91" i="2"/>
  <c r="F88" i="2" s="1"/>
  <c r="I21" i="2"/>
  <c r="I20" i="2" s="1"/>
  <c r="F21" i="2"/>
  <c r="F20" i="2" s="1"/>
  <c r="F117" i="2"/>
  <c r="E117" i="2"/>
  <c r="G117" i="2"/>
  <c r="H55" i="2"/>
  <c r="H54" i="2" s="1"/>
  <c r="E55" i="2"/>
  <c r="E54" i="2" s="1"/>
  <c r="G21" i="2"/>
  <c r="G20" i="2" s="1"/>
  <c r="G55" i="2"/>
  <c r="G54" i="2" s="1"/>
  <c r="I55" i="2"/>
  <c r="I54" i="2" s="1"/>
  <c r="F55" i="2"/>
  <c r="F54" i="2" s="1"/>
  <c r="H21" i="2"/>
  <c r="H20" i="2" s="1"/>
  <c r="E21" i="2"/>
  <c r="E20" i="2" s="1"/>
  <c r="H19" i="2" l="1"/>
  <c r="G19" i="2"/>
  <c r="F19" i="2"/>
  <c r="I19" i="2"/>
  <c r="E19" i="2"/>
</calcChain>
</file>

<file path=xl/sharedStrings.xml><?xml version="1.0" encoding="utf-8"?>
<sst xmlns="http://schemas.openxmlformats.org/spreadsheetml/2006/main" count="296" uniqueCount="203">
  <si>
    <t>Kodas</t>
  </si>
  <si>
    <t>Pavadinimas</t>
  </si>
  <si>
    <t>2019 metų patikslinti asignavimai</t>
  </si>
  <si>
    <t>2020 metų patvirtinti asignavimai</t>
  </si>
  <si>
    <t>2020 metų patikslinti asignavimai</t>
  </si>
  <si>
    <t>2021 metų lėšų projektas</t>
  </si>
  <si>
    <t>2022 metų lėšų projektas</t>
  </si>
  <si>
    <t>Mato vnt.</t>
  </si>
  <si>
    <t>Planas</t>
  </si>
  <si>
    <t>2020</t>
  </si>
  <si>
    <t>2021</t>
  </si>
  <si>
    <t>2022</t>
  </si>
  <si>
    <t>07.</t>
  </si>
  <si>
    <t>Sporto plėtros programa</t>
  </si>
  <si>
    <t>07.01.</t>
  </si>
  <si>
    <t>Plėtoti aukšto meistriškumo sportininkų rengimo sistemą</t>
  </si>
  <si>
    <t>07.01.01.</t>
  </si>
  <si>
    <t>Organizuoti nacionalinio ir tarptautinio lygmens sporto renginius ir sudaryti galimybę sportininkams deramai pasirengti bei dalyvauti sporto varžybose</t>
  </si>
  <si>
    <t>07.01.01.02</t>
  </si>
  <si>
    <t>Vykdyti miesto, apskrities, šalies ir tarptautinius sporto renginius bei pasirengti ir dalyvauti šalies ir tarptautinėms varžyboms (Baltijos, Europos ir pasaulio čempionato varžyboms,kompleksiniams renginiams ir kt.)</t>
  </si>
  <si>
    <t>vnt</t>
  </si>
  <si>
    <t>1.01.</t>
  </si>
  <si>
    <t>1.05.</t>
  </si>
  <si>
    <t>2.01.</t>
  </si>
  <si>
    <t>07.01.01.06</t>
  </si>
  <si>
    <t>Pasirengti ir dalyvauti Lietuvos čempionato ir sporto šakų federacijų taurė, Baltijos lygos ir taurės laimėtojų, Europos taurės ir kitose oficialiose (žaidimų komandų jaunimo ir suaugusiųjų amžiaus grupė)</t>
  </si>
  <si>
    <t>Lietuvos čempionato varžybose laimėta 1–3 vietų</t>
  </si>
  <si>
    <t>Tarptautinėse varžybose laimėta 1–3 vietų</t>
  </si>
  <si>
    <t>07.01.01.08</t>
  </si>
  <si>
    <t>Įgyvendinti Šiaulių miesto reprezentacinių renginių programą</t>
  </si>
  <si>
    <t>07.01.04.</t>
  </si>
  <si>
    <t>Skatinti perspektyvius ir didelio meistriškumo sportininkus</t>
  </si>
  <si>
    <t>07.01.04.01</t>
  </si>
  <si>
    <t>Skirti metines premijas (stipendijas) perspektyviausiems sportininkams.</t>
  </si>
  <si>
    <t>07.01.04.03</t>
  </si>
  <si>
    <t>Skatinti sportininkus ir trenerius laimėjusius aukštas vietas tarptautinės varžybose.</t>
  </si>
  <si>
    <t>proc.</t>
  </si>
  <si>
    <t>07.01.05.</t>
  </si>
  <si>
    <t>07.01.05.01</t>
  </si>
  <si>
    <t>1.09.</t>
  </si>
  <si>
    <t>1.10.</t>
  </si>
  <si>
    <t>2.03.</t>
  </si>
  <si>
    <t>07.02.</t>
  </si>
  <si>
    <t>Atnaujinti ir plėsti sporto objektų infrastruktūrą mieste ir sutvarkyti viešąsias erdves, sudarant sąlygas plėtoti sportą ir rekreaciją</t>
  </si>
  <si>
    <t>07.02.01.</t>
  </si>
  <si>
    <t>Statyti naujas sporto bazes ir statinius</t>
  </si>
  <si>
    <t>07.02.01.01</t>
  </si>
  <si>
    <t>07.02.01.02</t>
  </si>
  <si>
    <t>Pastatyti irklavimo sporto bazę (Žvyro g. 34)</t>
  </si>
  <si>
    <t>07.02.01.03</t>
  </si>
  <si>
    <t>Pastatyti pastatą prie regbio stadiono ir įrengti tribūnas (Gardino g. 14)</t>
  </si>
  <si>
    <t>07.02.01.04</t>
  </si>
  <si>
    <t>Įrengti futbolo aikštę (Kviečių g. 9)</t>
  </si>
  <si>
    <t>07.02.01.06</t>
  </si>
  <si>
    <t>Suprojektuoti ir pastatyti buriavimo elingą prie Rėkyvos ežero</t>
  </si>
  <si>
    <t>Parengtas techninis projektas</t>
  </si>
  <si>
    <t>07.02.01.07</t>
  </si>
  <si>
    <t>Įrengti universalios dirbtinės dangos sporto aikštelę</t>
  </si>
  <si>
    <t>07.02.02.</t>
  </si>
  <si>
    <t>Renovuoti ir remontuoti pagal prioritetus atrinktas sporto bazes</t>
  </si>
  <si>
    <t>07.02.02.03</t>
  </si>
  <si>
    <t>07.02.02.07</t>
  </si>
  <si>
    <t>Renovuoti lengvosios atletikos takus ir sektorius  miesto stadione (Daukanto g. 23)</t>
  </si>
  <si>
    <t>07.02.02.13</t>
  </si>
  <si>
    <t>Suremontuoti Šiaulių m. stadiono administracinį pastatą ir tribūnas (S. Daukanto g. 23)</t>
  </si>
  <si>
    <t>07.02.03.</t>
  </si>
  <si>
    <t>Modernizuoti esamas sporto bazes</t>
  </si>
  <si>
    <t>07.02.03.06</t>
  </si>
  <si>
    <t>1.02.</t>
  </si>
  <si>
    <t>07.03.</t>
  </si>
  <si>
    <t>Formuoti bendruomenės nerių sveiką gyvenseną ir jos kultūrą</t>
  </si>
  <si>
    <t>07.03.01.</t>
  </si>
  <si>
    <t>Sudaryti sąlygas formuoti kūno kultūros įgūdžius ir teigiamą požiūrį į jos reikšmę sveikatai, fiziniam pajėgumui ir užimtumui</t>
  </si>
  <si>
    <t>07.03.01.02</t>
  </si>
  <si>
    <t>Mokyti vaikus plaukti ir saugiai elgtis vandenyje ir prie vandens</t>
  </si>
  <si>
    <t>07.03.02.</t>
  </si>
  <si>
    <t>Siekti rezultatyvios kūno kultūros ir sporto plėtros didinant socialinę sporto funkciją, sudarant palankią aplinką gyventojų sveikatai stiprinti ir darbingumui gerinti</t>
  </si>
  <si>
    <t>07.03.02.01</t>
  </si>
  <si>
    <t>07.03.02.07</t>
  </si>
  <si>
    <t>Pritaikyti miesto viešąsias erdves sveikos gyvensenos ir laisvalaikio poreikiams tenkinti</t>
  </si>
  <si>
    <t>Parengtas interaktyvus laisvalaikio zonų žemėlapis vnt.</t>
  </si>
  <si>
    <t>Įgyvendintas Rėkyvos ežero pakrantės pritaikymo jėgos aitvarų ir burlenčių turizmo reikmėms projekto I etapas proc.</t>
  </si>
  <si>
    <t>07.03.02.08</t>
  </si>
  <si>
    <t>Įrengti vandens transporto nuleidimo vietą į Rėkyvos ežerą</t>
  </si>
  <si>
    <t>1.</t>
  </si>
  <si>
    <t>SAVIVALDYBĖS BIUDŽETAS IŠ VISO, IŠ JO:</t>
  </si>
  <si>
    <t>Savivaldybės biudžeto lėšos (SB)</t>
  </si>
  <si>
    <t>Skolintos lėšos (PS)</t>
  </si>
  <si>
    <t>Valstybės biudžeto lėšos (VB)</t>
  </si>
  <si>
    <t>Įstaigos pajamų lėšos (PL)</t>
  </si>
  <si>
    <t>2.</t>
  </si>
  <si>
    <t>KITOS LĖŠOS IŠ VISO, IŠ JŲ:</t>
  </si>
  <si>
    <t>Valstybės biudžeto lėšos KT (VB)</t>
  </si>
  <si>
    <t>Kitų šaltinių lėšos KT (KL)</t>
  </si>
  <si>
    <t>IŠ VISO:</t>
  </si>
  <si>
    <t>40 000</t>
  </si>
  <si>
    <t>41 000</t>
  </si>
  <si>
    <t>43 000</t>
  </si>
  <si>
    <t>1 490</t>
  </si>
  <si>
    <t>1 500</t>
  </si>
  <si>
    <t>1 550</t>
  </si>
  <si>
    <t>2 500</t>
  </si>
  <si>
    <t>2 550</t>
  </si>
  <si>
    <t>3 000</t>
  </si>
  <si>
    <t>3 500</t>
  </si>
  <si>
    <t>93 000</t>
  </si>
  <si>
    <t>95 000</t>
  </si>
  <si>
    <t>98 000</t>
  </si>
  <si>
    <t>Priemonės pavadinimas</t>
  </si>
  <si>
    <t xml:space="preserve">Priemonės vykdytojo kodas </t>
  </si>
  <si>
    <t>Finansavimo šaltinis</t>
  </si>
  <si>
    <t>Produkto kriterijus</t>
  </si>
  <si>
    <t>FINANSAVIMO ŠALTINIŲ SUVESTINĖ</t>
  </si>
  <si>
    <t>Šîaulių miesto savivaldybės 2020‒2022 metų</t>
  </si>
  <si>
    <t>programos (Nr. 07) priedas</t>
  </si>
  <si>
    <t>TIKSLŲ, UŽDAVINIŲ, PRIEMONIŲ, PRIEMONIŲ IŠLAIDŲ IR PRODUKTO KRITERIJŲ SUVESTINĖ</t>
  </si>
  <si>
    <t>tūkst. Eur</t>
  </si>
  <si>
    <t xml:space="preserve">Europos čempionate iškovotų 1–6 vietų ir pasaulio čempionate, taurės varžybose iškovotų 1–10 vietų </t>
  </si>
  <si>
    <t xml:space="preserve">Sportininkų, dalyvaujančių tarptautinėse varžybose </t>
  </si>
  <si>
    <t>Surengta sporto renginių</t>
  </si>
  <si>
    <t xml:space="preserve">Surengtų sporto renginių dalyvių </t>
  </si>
  <si>
    <t>Šalies varžybose laimėta 1–3 vietų</t>
  </si>
  <si>
    <t>Finansuota neįgaliųjų sporto organizacijų projektų</t>
  </si>
  <si>
    <t>Komandų, dalyvaujančių šalies varžybose</t>
  </si>
  <si>
    <t>Komandų, dalyvaujančių tarptautinėse varžybose</t>
  </si>
  <si>
    <t>Surengta miestą reprezentuojančių sporto renginių</t>
  </si>
  <si>
    <t>Surengtų sporto renginių žiūrovų</t>
  </si>
  <si>
    <t>Premijų (stipendijų) skirtų sportininkams</t>
  </si>
  <si>
    <t>Paskatintų sportininkų dalis nuo bendro meistriškumo ugdymo, meistriškumo tobulinimo ir aukšto meistriškumo grupes lankančių skaičiaus</t>
  </si>
  <si>
    <t>Paskatintų trenerių dalis nuo bendro trenerių skaičiaus</t>
  </si>
  <si>
    <t>Komandų dalyvaujančių LFF I lygos varžybose</t>
  </si>
  <si>
    <t>Ugdomų asmenų (sportininkų) sporto įstaigose dalis nuo bendro bendrojo ugdymo mokyklose besimokančių skaičiaus</t>
  </si>
  <si>
    <t>Įgyvendintos futbolo ir krepšinio plėtros programos ir ugdomų asmenų (sportininkų) pagal šias programas dalis nuo bendro bendrojo ugdymo mokyklose besimokančių mokinių skaičiaus</t>
  </si>
  <si>
    <t>Atlikta I etapo statybos darbų (pastatytas elingas valtims laikyti (1 x 1000))</t>
  </si>
  <si>
    <t>Atlikta II etapo statybos darbų (pastatytas pastatas)</t>
  </si>
  <si>
    <t>Atlikti II etapo darbai</t>
  </si>
  <si>
    <t>Atlikta darbų</t>
  </si>
  <si>
    <t xml:space="preserve">Išmokytų plaukti vaikų dalis nuo bendro 1–4 klasių mokinių skaičiaus Šiaulių m. mokyklose </t>
  </si>
  <si>
    <t>Sportinėje veikloje dalyvaujančių dalis nuo bendro Šiaulių m. darbingo amžiaus gyventojų skaičiaus</t>
  </si>
  <si>
    <t xml:space="preserve">Parengtas projektas ir įrengtas disgolfo parkas, </t>
  </si>
  <si>
    <t>Įrengtas vandens transporto nuleidimo vieta į Rėkyvos ežerą</t>
  </si>
  <si>
    <t>Parengtas projektas ir įrengtas disgolfo parkas</t>
  </si>
  <si>
    <t>Parengtas interaktyvus laisvalaikio zonų žemėlapis</t>
  </si>
  <si>
    <t>11  145914542</t>
  </si>
  <si>
    <t>11  Sporto ugdymo centrai</t>
  </si>
  <si>
    <t>11  05  06  20</t>
  </si>
  <si>
    <t>11 06</t>
  </si>
  <si>
    <t>11  304721253</t>
  </si>
  <si>
    <t>11 06 05</t>
  </si>
  <si>
    <t>11 304721253</t>
  </si>
  <si>
    <t>05 06 11</t>
  </si>
  <si>
    <t>11  145914357</t>
  </si>
  <si>
    <t>20 05 11</t>
  </si>
  <si>
    <t>Strateginio veiklos plano vykdytojų kodų klasifikatorius*</t>
  </si>
  <si>
    <t>Programos vykdytojo kodas</t>
  </si>
  <si>
    <t>02</t>
  </si>
  <si>
    <t>Strateginės plėtros ir ekonomikos departamento Strateginio planavimo ir finansų skyrius</t>
  </si>
  <si>
    <t>03</t>
  </si>
  <si>
    <t>Strateginės plėtros ir ekonomikos departamento Ekonomikos ir investicijų skyrius</t>
  </si>
  <si>
    <t>04</t>
  </si>
  <si>
    <t>Strateginės plėtros ir ekonomikos departamento Apskaitos skyrius</t>
  </si>
  <si>
    <t>05</t>
  </si>
  <si>
    <t>Urbanistinės plėtros ir ūkio departamento Architektūros, urbanistikos ir paveldosaugos skyrius</t>
  </si>
  <si>
    <t>06</t>
  </si>
  <si>
    <t>Urbanistinės plėtros ir ūkio departamento Statybos ir renovacijos skyrius</t>
  </si>
  <si>
    <t>07</t>
  </si>
  <si>
    <t>Urbanistinės plėtros ir ūkio departamento Miesto ūkio ir aplinkos skyrius</t>
  </si>
  <si>
    <t>11</t>
  </si>
  <si>
    <t>Žmonių gerovės ir ugdymo departamento Sporto  skyrius</t>
  </si>
  <si>
    <t>20</t>
  </si>
  <si>
    <t>Projektų valdymo skyrius</t>
  </si>
  <si>
    <r>
      <t xml:space="preserve">Šiaulių sporto centras </t>
    </r>
    <r>
      <rPr>
        <sz val="12"/>
        <rFont val="Calibri"/>
        <family val="2"/>
        <charset val="186"/>
      </rPr>
      <t>„</t>
    </r>
    <r>
      <rPr>
        <sz val="12"/>
        <rFont val="Times New Roman"/>
        <family val="1"/>
        <charset val="186"/>
      </rPr>
      <t>Dubysa"</t>
    </r>
  </si>
  <si>
    <t>Šiaulių plaukimo centras ,,Delfinas"</t>
  </si>
  <si>
    <t>strateginio veiklos plano Sporto plėtros</t>
  </si>
  <si>
    <t>sk.</t>
  </si>
  <si>
    <t>Sportininkų, dalyvaujančių šalies varžybose</t>
  </si>
  <si>
    <t>Sporto įstaigų, teikiančių paslaugas</t>
  </si>
  <si>
    <t>Atlikta planuotų darbų (Aptvertas stadionas, įrengtas apšvietimas ir sutvarkyta infrastruktūra)</t>
  </si>
  <si>
    <t xml:space="preserve"> Atlikta planuotų darbų (pakeista Šiaulių miesto stadiono bėgimo takų danga, sutvarkyti lietaus surinkimo latakai, aptverti stadiono takai tvorele)</t>
  </si>
  <si>
    <t>Atlikta planuotų modernizavimo darbų (apšiltintas fasadas ir dalis stogo, cokolis)</t>
  </si>
  <si>
    <t>Atlikta planuotų  darbų (aikštės įrengimo darbai (įrengtas pagrindas dirbtinės dangos aikštei pakloti, paklota dirbtinės dangos aikštė)</t>
  </si>
  <si>
    <t xml:space="preserve">Atlikta planuotų  darbų </t>
  </si>
  <si>
    <t>Atlikta planuotų  darbų (pakeista A ir D tribūnų danga)</t>
  </si>
  <si>
    <t xml:space="preserve"> SPORTO PLĖTROS PROGRAMOS (NR. 07) 2020–2022 M. VEIKLOS PLANO</t>
  </si>
  <si>
    <t>Lėšų likutis ataskaitinio laikotarpio pabaigoje (2019-12-31)</t>
  </si>
  <si>
    <t>Atlikti rangos darbai</t>
  </si>
  <si>
    <t>Pastatyti sporto kompleksą (futbolo ir regbio maniežą)</t>
  </si>
  <si>
    <t>PATVIRTINTA</t>
  </si>
  <si>
    <t xml:space="preserve">Šiaulių miesto savivaldybės tarybos </t>
  </si>
  <si>
    <t>2020 m. vasario 6 d. sprendimu Nr. T-1</t>
  </si>
  <si>
    <t xml:space="preserve">(Šiaulių miesto savivaldybės tarybos </t>
  </si>
  <si>
    <t xml:space="preserve"> redakcija)</t>
  </si>
  <si>
    <t>* patvirtinta Šiaulių miesto savivaldybės administracijos direktoriaus 2020-05-07  įsakymu Nr. A -586</t>
  </si>
  <si>
    <r>
      <rPr>
        <strike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 xml:space="preserve">Parengtas techninis projektas </t>
    </r>
  </si>
  <si>
    <t xml:space="preserve">3,0- </t>
  </si>
  <si>
    <t xml:space="preserve"> Plėtoti sportininkų rengimo centrų veiklą</t>
  </si>
  <si>
    <t>1.01</t>
  </si>
  <si>
    <t>1.05</t>
  </si>
  <si>
    <t>Užtikrinti optimalų sporto įstaigų prieinamumą ir paslaugų įvairovę</t>
  </si>
  <si>
    <t>Skatinti fizinio aktyvumo veiklas</t>
  </si>
  <si>
    <t>Modernizuoti plaukimo centro "Delfinas" (Ežero 11A) pastatą.</t>
  </si>
  <si>
    <t>Modernizuoti plaukimo centro "Delfinas" pastatą (Dainų g. 33A)</t>
  </si>
  <si>
    <t>2020 m. gruodžio 22 d. sprendimo Nr. T-459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</si>
</sst>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[$-10427]#,##0.00;\-#,##0.00;&quot;&quot;"/>
    <numFmt numFmtId="165" formatCode="_-* #,##0.0000\ _L_t_-;\-* #,##0.0000\ _L_t_-;_-* &quot;-&quot;??\ _L_t_-;_-@_-"/>
    <numFmt numFmtId="166" formatCode="0.0"/>
  </numFmts>
  <fonts count="19" x14ac:knownFonts="1"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Calibri"/>
      <family val="2"/>
      <charset val="186"/>
    </font>
    <font>
      <sz val="1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1"/>
      <color rgb="FF000000"/>
      <name val="Calibri"/>
      <family val="2"/>
    </font>
    <font>
      <sz val="8"/>
      <name val="Times New Roman"/>
      <family val="1"/>
      <charset val="186"/>
    </font>
    <font>
      <sz val="12"/>
      <name val="Arial"/>
      <family val="2"/>
      <charset val="186"/>
    </font>
    <font>
      <sz val="11"/>
      <name val="Times New Roman"/>
      <family val="1"/>
      <charset val="186"/>
    </font>
    <font>
      <sz val="11"/>
      <color rgb="FFFF0000"/>
      <name val="Calibri"/>
      <family val="2"/>
    </font>
    <font>
      <strike/>
      <sz val="12"/>
      <name val="Times New Roman"/>
      <family val="1"/>
      <charset val="186"/>
    </font>
    <font>
      <sz val="11"/>
      <color rgb="FFFF0000"/>
      <name val="Calibri"/>
      <family val="2"/>
      <charset val="186"/>
    </font>
  </fonts>
  <fills count="9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FAEE80"/>
        <bgColor rgb="FFFAEE80"/>
      </patternFill>
    </fill>
    <fill>
      <patternFill patternType="solid">
        <fgColor rgb="FFC0E4F6"/>
        <bgColor rgb="FFC0E4F6"/>
      </patternFill>
    </fill>
    <fill>
      <patternFill patternType="solid">
        <fgColor rgb="FFD8FAD4"/>
        <bgColor rgb="FFD8FAD4"/>
      </patternFill>
    </fill>
    <fill>
      <patternFill patternType="solid">
        <fgColor rgb="FFEBEBEB"/>
        <bgColor rgb="FFEBEBE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4">
    <xf numFmtId="0" fontId="0" fillId="0" borderId="0" applyBorder="0"/>
    <xf numFmtId="0" fontId="5" fillId="2" borderId="0"/>
    <xf numFmtId="0" fontId="5" fillId="2" borderId="0"/>
    <xf numFmtId="43" fontId="12" fillId="0" borderId="0" applyFont="0" applyFill="0" applyBorder="0" applyAlignment="0" applyProtection="0"/>
  </cellStyleXfs>
  <cellXfs count="208">
    <xf numFmtId="0" fontId="0" fillId="0" borderId="0" xfId="0" applyNumberFormat="1" applyFill="1" applyAlignment="1" applyProtection="1"/>
    <xf numFmtId="0" fontId="1" fillId="2" borderId="0" xfId="0" applyNumberFormat="1" applyFont="1" applyFill="1" applyAlignment="1" applyProtection="1">
      <alignment horizontal="center"/>
    </xf>
    <xf numFmtId="0" fontId="0" fillId="2" borderId="0" xfId="0" applyNumberFormat="1" applyFill="1" applyAlignment="1" applyProtection="1"/>
    <xf numFmtId="0" fontId="3" fillId="3" borderId="1" xfId="0" applyNumberFormat="1" applyFont="1" applyFill="1" applyBorder="1" applyAlignment="1" applyProtection="1">
      <alignment vertical="top" readingOrder="1"/>
      <protection locked="0"/>
    </xf>
    <xf numFmtId="0" fontId="3" fillId="3" borderId="2" xfId="0" applyNumberFormat="1" applyFont="1" applyFill="1" applyBorder="1" applyAlignment="1" applyProtection="1">
      <alignment horizontal="left" vertical="top" readingOrder="1"/>
      <protection locked="0"/>
    </xf>
    <xf numFmtId="164" fontId="3" fillId="3" borderId="2" xfId="0" applyNumberFormat="1" applyFont="1" applyFill="1" applyBorder="1" applyAlignment="1" applyProtection="1">
      <alignment horizontal="right" vertical="top" readingOrder="1"/>
    </xf>
    <xf numFmtId="0" fontId="3" fillId="4" borderId="1" xfId="0" applyNumberFormat="1" applyFont="1" applyFill="1" applyBorder="1" applyAlignment="1" applyProtection="1">
      <alignment vertical="top" readingOrder="1"/>
      <protection locked="0"/>
    </xf>
    <xf numFmtId="0" fontId="3" fillId="4" borderId="2" xfId="0" applyNumberFormat="1" applyFont="1" applyFill="1" applyBorder="1" applyAlignment="1" applyProtection="1">
      <alignment horizontal="left" vertical="top" readingOrder="1"/>
      <protection locked="0"/>
    </xf>
    <xf numFmtId="164" fontId="3" fillId="4" borderId="2" xfId="0" applyNumberFormat="1" applyFont="1" applyFill="1" applyBorder="1" applyAlignment="1" applyProtection="1">
      <alignment horizontal="right" vertical="top" readingOrder="1"/>
    </xf>
    <xf numFmtId="0" fontId="3" fillId="5" borderId="1" xfId="0" applyNumberFormat="1" applyFont="1" applyFill="1" applyBorder="1" applyAlignment="1" applyProtection="1">
      <alignment vertical="top" readingOrder="1"/>
      <protection locked="0"/>
    </xf>
    <xf numFmtId="0" fontId="3" fillId="5" borderId="2" xfId="0" applyNumberFormat="1" applyFont="1" applyFill="1" applyBorder="1" applyAlignment="1" applyProtection="1">
      <alignment horizontal="left" vertical="top" readingOrder="1"/>
      <protection locked="0"/>
    </xf>
    <xf numFmtId="164" fontId="3" fillId="5" borderId="2" xfId="0" applyNumberFormat="1" applyFont="1" applyFill="1" applyBorder="1" applyAlignment="1" applyProtection="1">
      <alignment horizontal="right" vertical="top" readingOrder="1"/>
    </xf>
    <xf numFmtId="0" fontId="3" fillId="0" borderId="2" xfId="0" applyNumberFormat="1" applyFont="1" applyFill="1" applyBorder="1" applyAlignment="1" applyProtection="1">
      <alignment horizontal="left" vertical="top" readingOrder="1"/>
      <protection locked="0"/>
    </xf>
    <xf numFmtId="164" fontId="3" fillId="0" borderId="2" xfId="0" applyNumberFormat="1" applyFont="1" applyFill="1" applyBorder="1" applyAlignment="1" applyProtection="1">
      <alignment horizontal="right" vertical="top" readingOrder="1"/>
    </xf>
    <xf numFmtId="0" fontId="3" fillId="0" borderId="2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5" xfId="0" applyNumberFormat="1" applyFont="1" applyFill="1" applyBorder="1" applyAlignment="1" applyProtection="1">
      <alignment vertical="top" readingOrder="1"/>
      <protection locked="0"/>
    </xf>
    <xf numFmtId="0" fontId="3" fillId="0" borderId="5" xfId="0" applyNumberFormat="1" applyFont="1" applyFill="1" applyBorder="1" applyAlignment="1" applyProtection="1">
      <alignment horizontal="left" vertical="top" readingOrder="1"/>
      <protection locked="0"/>
    </xf>
    <xf numFmtId="164" fontId="3" fillId="0" borderId="5" xfId="0" applyNumberFormat="1" applyFont="1" applyFill="1" applyBorder="1" applyAlignment="1" applyProtection="1">
      <alignment horizontal="right" vertical="top" readingOrder="1"/>
      <protection locked="0"/>
    </xf>
    <xf numFmtId="0" fontId="3" fillId="0" borderId="5" xfId="0" applyNumberFormat="1" applyFont="1" applyFill="1" applyBorder="1" applyAlignment="1" applyProtection="1">
      <alignment horizontal="center" vertical="top" readingOrder="1"/>
      <protection locked="0"/>
    </xf>
    <xf numFmtId="164" fontId="3" fillId="0" borderId="2" xfId="0" applyNumberFormat="1" applyFont="1" applyFill="1" applyBorder="1" applyAlignment="1" applyProtection="1">
      <alignment horizontal="right" vertical="top" readingOrder="1"/>
      <protection locked="0"/>
    </xf>
    <xf numFmtId="0" fontId="3" fillId="0" borderId="8" xfId="0" applyNumberFormat="1" applyFont="1" applyFill="1" applyBorder="1" applyAlignment="1" applyProtection="1">
      <alignment horizontal="left" vertical="top" readingOrder="1"/>
      <protection locked="0"/>
    </xf>
    <xf numFmtId="164" fontId="3" fillId="0" borderId="8" xfId="0" applyNumberFormat="1" applyFont="1" applyFill="1" applyBorder="1" applyAlignment="1" applyProtection="1">
      <alignment horizontal="right" vertical="top" readingOrder="1"/>
      <protection locked="0"/>
    </xf>
    <xf numFmtId="0" fontId="3" fillId="2" borderId="0" xfId="0" applyNumberFormat="1" applyFont="1" applyFill="1" applyAlignment="1" applyProtection="1">
      <alignment vertical="top" readingOrder="1"/>
      <protection locked="0"/>
    </xf>
    <xf numFmtId="0" fontId="3" fillId="2" borderId="0" xfId="0" applyNumberFormat="1" applyFont="1" applyFill="1" applyAlignment="1" applyProtection="1">
      <alignment horizontal="left" vertical="top" readingOrder="1"/>
      <protection locked="0"/>
    </xf>
    <xf numFmtId="164" fontId="3" fillId="2" borderId="0" xfId="0" applyNumberFormat="1" applyFont="1" applyFill="1" applyAlignment="1" applyProtection="1">
      <alignment horizontal="right" vertical="top" readingOrder="1"/>
      <protection locked="0"/>
    </xf>
    <xf numFmtId="0" fontId="3" fillId="2" borderId="0" xfId="0" applyNumberFormat="1" applyFont="1" applyFill="1" applyAlignment="1" applyProtection="1">
      <alignment horizontal="center" vertical="top" readingOrder="1"/>
      <protection locked="0"/>
    </xf>
    <xf numFmtId="0" fontId="3" fillId="2" borderId="0" xfId="0" applyNumberFormat="1" applyFont="1" applyFill="1" applyAlignment="1" applyProtection="1">
      <alignment horizontal="right" vertical="top" readingOrder="1"/>
      <protection locked="0"/>
    </xf>
    <xf numFmtId="0" fontId="3" fillId="0" borderId="0" xfId="0" applyNumberFormat="1" applyFont="1" applyFill="1" applyAlignment="1" applyProtection="1"/>
    <xf numFmtId="0" fontId="2" fillId="6" borderId="5" xfId="0" applyNumberFormat="1" applyFont="1" applyFill="1" applyBorder="1" applyAlignment="1" applyProtection="1">
      <alignment vertical="top" readingOrder="1"/>
      <protection locked="0"/>
    </xf>
    <xf numFmtId="164" fontId="2" fillId="6" borderId="5" xfId="0" applyNumberFormat="1" applyFont="1" applyFill="1" applyBorder="1" applyAlignment="1" applyProtection="1">
      <alignment horizontal="right" vertical="top" readingOrder="1"/>
    </xf>
    <xf numFmtId="0" fontId="3" fillId="3" borderId="2" xfId="0" applyNumberFormat="1" applyFont="1" applyFill="1" applyBorder="1" applyAlignment="1" applyProtection="1">
      <alignment vertical="top" wrapText="1" readingOrder="1"/>
      <protection locked="0"/>
    </xf>
    <xf numFmtId="0" fontId="3" fillId="4" borderId="2" xfId="0" applyNumberFormat="1" applyFont="1" applyFill="1" applyBorder="1" applyAlignment="1" applyProtection="1">
      <alignment vertical="top" wrapText="1" readingOrder="1"/>
      <protection locked="0"/>
    </xf>
    <xf numFmtId="0" fontId="3" fillId="5" borderId="2" xfId="0" applyNumberFormat="1" applyFont="1" applyFill="1" applyBorder="1" applyAlignment="1" applyProtection="1">
      <alignment vertical="top" wrapText="1" readingOrder="1"/>
      <protection locked="0"/>
    </xf>
    <xf numFmtId="0" fontId="3" fillId="0" borderId="2" xfId="0" applyNumberFormat="1" applyFont="1" applyFill="1" applyBorder="1" applyAlignment="1" applyProtection="1">
      <alignment vertical="top" wrapText="1" readingOrder="1"/>
      <protection locked="0"/>
    </xf>
    <xf numFmtId="0" fontId="3" fillId="0" borderId="5" xfId="0" applyNumberFormat="1" applyFont="1" applyFill="1" applyBorder="1" applyAlignment="1" applyProtection="1">
      <alignment vertical="top" wrapText="1" readingOrder="1"/>
      <protection locked="0"/>
    </xf>
    <xf numFmtId="0" fontId="3" fillId="2" borderId="0" xfId="0" applyNumberFormat="1" applyFont="1" applyFill="1" applyAlignment="1" applyProtection="1">
      <alignment vertical="top" wrapText="1" readingOrder="1"/>
      <protection locked="0"/>
    </xf>
    <xf numFmtId="0" fontId="2" fillId="6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0" borderId="2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5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3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6" xfId="0" applyNumberFormat="1" applyFont="1" applyFill="1" applyBorder="1" applyAlignment="1" applyProtection="1">
      <alignment horizontal="center" vertical="top" readingOrder="1"/>
      <protection locked="0"/>
    </xf>
    <xf numFmtId="0" fontId="2" fillId="7" borderId="5" xfId="0" applyNumberFormat="1" applyFont="1" applyFill="1" applyBorder="1" applyAlignment="1" applyProtection="1">
      <alignment vertical="top" readingOrder="1"/>
      <protection locked="0"/>
    </xf>
    <xf numFmtId="0" fontId="2" fillId="7" borderId="5" xfId="0" applyNumberFormat="1" applyFont="1" applyFill="1" applyBorder="1" applyAlignment="1" applyProtection="1">
      <alignment vertical="top" wrapText="1" readingOrder="1"/>
      <protection locked="0"/>
    </xf>
    <xf numFmtId="164" fontId="2" fillId="7" borderId="5" xfId="0" applyNumberFormat="1" applyFont="1" applyFill="1" applyBorder="1" applyAlignment="1" applyProtection="1">
      <alignment horizontal="right" vertical="top" readingOrder="1"/>
    </xf>
    <xf numFmtId="0" fontId="3" fillId="0" borderId="1" xfId="0" applyNumberFormat="1" applyFont="1" applyFill="1" applyBorder="1" applyAlignment="1" applyProtection="1">
      <alignment vertical="top" wrapText="1" readingOrder="1"/>
      <protection locked="0"/>
    </xf>
    <xf numFmtId="0" fontId="3" fillId="5" borderId="1" xfId="0" applyNumberFormat="1" applyFont="1" applyFill="1" applyBorder="1" applyAlignment="1" applyProtection="1">
      <alignment vertical="top" wrapText="1" readingOrder="1"/>
      <protection locked="0"/>
    </xf>
    <xf numFmtId="0" fontId="1" fillId="2" borderId="0" xfId="0" applyNumberFormat="1" applyFont="1" applyFill="1" applyAlignment="1" applyProtection="1"/>
    <xf numFmtId="0" fontId="3" fillId="0" borderId="2" xfId="0" applyNumberFormat="1" applyFont="1" applyFill="1" applyBorder="1" applyAlignment="1" applyProtection="1">
      <alignment horizontal="center" vertical="top" wrapText="1" readingOrder="1"/>
      <protection locked="0"/>
    </xf>
    <xf numFmtId="0" fontId="7" fillId="2" borderId="0" xfId="1" applyFont="1" applyBorder="1"/>
    <xf numFmtId="0" fontId="7" fillId="2" borderId="0" xfId="1" applyFont="1"/>
    <xf numFmtId="0" fontId="6" fillId="2" borderId="30" xfId="1" applyFont="1" applyBorder="1" applyAlignment="1">
      <alignment horizontal="center" vertical="center" wrapText="1"/>
    </xf>
    <xf numFmtId="49" fontId="7" fillId="2" borderId="30" xfId="1" applyNumberFormat="1" applyFont="1" applyBorder="1" applyAlignment="1">
      <alignment horizontal="center" vertical="center" wrapText="1"/>
    </xf>
    <xf numFmtId="0" fontId="7" fillId="2" borderId="30" xfId="1" applyFont="1" applyBorder="1" applyAlignment="1">
      <alignment horizontal="center" vertical="center"/>
    </xf>
    <xf numFmtId="0" fontId="5" fillId="2" borderId="0" xfId="2"/>
    <xf numFmtId="0" fontId="5" fillId="2" borderId="33" xfId="2" applyBorder="1"/>
    <xf numFmtId="0" fontId="3" fillId="0" borderId="8" xfId="0" applyNumberFormat="1" applyFont="1" applyFill="1" applyBorder="1" applyAlignment="1" applyProtection="1">
      <alignment horizontal="center" vertical="center" wrapText="1" readingOrder="1"/>
    </xf>
    <xf numFmtId="0" fontId="3" fillId="0" borderId="9" xfId="0" applyNumberFormat="1" applyFont="1" applyFill="1" applyBorder="1" applyAlignment="1" applyProtection="1">
      <alignment horizontal="center" vertical="center" wrapText="1" readingOrder="1"/>
    </xf>
    <xf numFmtId="0" fontId="3" fillId="0" borderId="5" xfId="0" applyNumberFormat="1" applyFont="1" applyFill="1" applyBorder="1" applyAlignment="1" applyProtection="1">
      <alignment horizontal="center" vertical="center" wrapText="1" readingOrder="1"/>
    </xf>
    <xf numFmtId="0" fontId="3" fillId="8" borderId="5" xfId="0" applyNumberFormat="1" applyFont="1" applyFill="1" applyBorder="1" applyAlignment="1" applyProtection="1">
      <alignment vertical="top" wrapText="1" readingOrder="1"/>
      <protection locked="0"/>
    </xf>
    <xf numFmtId="0" fontId="10" fillId="0" borderId="5" xfId="0" applyNumberFormat="1" applyFont="1" applyFill="1" applyBorder="1" applyAlignment="1" applyProtection="1">
      <alignment horizontal="center" vertical="top" readingOrder="1"/>
      <protection locked="0"/>
    </xf>
    <xf numFmtId="0" fontId="10" fillId="0" borderId="6" xfId="0" applyNumberFormat="1" applyFont="1" applyFill="1" applyBorder="1" applyAlignment="1" applyProtection="1">
      <alignment horizontal="center" vertical="top" readingOrder="1"/>
      <protection locked="0"/>
    </xf>
    <xf numFmtId="0" fontId="4" fillId="0" borderId="0" xfId="0" applyNumberFormat="1" applyFont="1" applyFill="1" applyAlignment="1" applyProtection="1">
      <alignment horizontal="right"/>
    </xf>
    <xf numFmtId="0" fontId="0" fillId="0" borderId="0" xfId="0" applyNumberFormat="1" applyFill="1" applyAlignment="1" applyProtection="1">
      <alignment horizontal="right"/>
    </xf>
    <xf numFmtId="0" fontId="3" fillId="0" borderId="21" xfId="0" applyNumberFormat="1" applyFont="1" applyFill="1" applyBorder="1" applyAlignment="1" applyProtection="1">
      <alignment vertical="top" readingOrder="1"/>
      <protection locked="0"/>
    </xf>
    <xf numFmtId="164" fontId="3" fillId="0" borderId="10" xfId="0" applyNumberFormat="1" applyFont="1" applyFill="1" applyBorder="1" applyAlignment="1" applyProtection="1">
      <alignment horizontal="right" vertical="top" readingOrder="1"/>
      <protection locked="0"/>
    </xf>
    <xf numFmtId="0" fontId="3" fillId="0" borderId="43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43" xfId="0" applyNumberFormat="1" applyFont="1" applyFill="1" applyBorder="1" applyAlignment="1" applyProtection="1">
      <alignment horizontal="center" vertical="top" readingOrder="1"/>
      <protection locked="0"/>
    </xf>
    <xf numFmtId="164" fontId="11" fillId="0" borderId="5" xfId="0" applyNumberFormat="1" applyFont="1" applyFill="1" applyBorder="1" applyAlignment="1" applyProtection="1">
      <alignment horizontal="right" vertical="top" readingOrder="1"/>
      <protection locked="0"/>
    </xf>
    <xf numFmtId="0" fontId="13" fillId="0" borderId="0" xfId="0" applyFont="1" applyAlignment="1">
      <alignment vertical="top"/>
    </xf>
    <xf numFmtId="165" fontId="14" fillId="0" borderId="0" xfId="3" applyNumberFormat="1" applyFont="1" applyAlignment="1">
      <alignment vertical="top"/>
    </xf>
    <xf numFmtId="0" fontId="7" fillId="0" borderId="0" xfId="0" applyFont="1" applyAlignment="1">
      <alignment horizontal="center" vertical="top"/>
    </xf>
    <xf numFmtId="166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13" fillId="0" borderId="0" xfId="0" applyFont="1" applyBorder="1" applyAlignment="1">
      <alignment vertical="top"/>
    </xf>
    <xf numFmtId="0" fontId="0" fillId="0" borderId="0" xfId="0"/>
    <xf numFmtId="0" fontId="0" fillId="2" borderId="0" xfId="0" applyNumberFormat="1" applyFont="1" applyFill="1" applyAlignment="1" applyProtection="1"/>
    <xf numFmtId="164" fontId="7" fillId="0" borderId="5" xfId="0" applyNumberFormat="1" applyFont="1" applyFill="1" applyBorder="1" applyAlignment="1" applyProtection="1">
      <alignment horizontal="right" vertical="top" readingOrder="1"/>
      <protection locked="0"/>
    </xf>
    <xf numFmtId="0" fontId="16" fillId="0" borderId="0" xfId="0" applyNumberFormat="1" applyFont="1" applyFill="1" applyAlignment="1" applyProtection="1"/>
    <xf numFmtId="0" fontId="3" fillId="0" borderId="5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6" xfId="0" applyNumberFormat="1" applyFont="1" applyFill="1" applyBorder="1" applyAlignment="1" applyProtection="1">
      <alignment horizontal="center" vertical="top" wrapText="1" readingOrder="1"/>
      <protection locked="0"/>
    </xf>
    <xf numFmtId="0" fontId="7" fillId="8" borderId="12" xfId="0" applyNumberFormat="1" applyFont="1" applyFill="1" applyBorder="1" applyAlignment="1" applyProtection="1">
      <alignment vertical="top" wrapText="1" readingOrder="1"/>
      <protection locked="0"/>
    </xf>
    <xf numFmtId="0" fontId="7" fillId="0" borderId="12" xfId="0" applyNumberFormat="1" applyFont="1" applyFill="1" applyBorder="1" applyAlignment="1" applyProtection="1">
      <alignment vertical="top" wrapText="1" readingOrder="1"/>
      <protection locked="0"/>
    </xf>
    <xf numFmtId="0" fontId="7" fillId="0" borderId="12" xfId="0" applyNumberFormat="1" applyFont="1" applyFill="1" applyBorder="1" applyAlignment="1" applyProtection="1">
      <alignment horizontal="center" vertical="top" readingOrder="1"/>
      <protection locked="0"/>
    </xf>
    <xf numFmtId="164" fontId="3" fillId="8" borderId="5" xfId="0" applyNumberFormat="1" applyFont="1" applyFill="1" applyBorder="1" applyAlignment="1" applyProtection="1">
      <alignment horizontal="right" vertical="top" readingOrder="1"/>
      <protection locked="0"/>
    </xf>
    <xf numFmtId="164" fontId="3" fillId="8" borderId="2" xfId="0" applyNumberFormat="1" applyFont="1" applyFill="1" applyBorder="1" applyAlignment="1" applyProtection="1">
      <alignment horizontal="right" vertical="top" readingOrder="1"/>
    </xf>
    <xf numFmtId="164" fontId="3" fillId="8" borderId="2" xfId="0" applyNumberFormat="1" applyFont="1" applyFill="1" applyBorder="1" applyAlignment="1" applyProtection="1">
      <alignment horizontal="right" vertical="top" readingOrder="1"/>
      <protection locked="0"/>
    </xf>
    <xf numFmtId="0" fontId="3" fillId="2" borderId="37" xfId="0" applyNumberFormat="1" applyFont="1" applyFill="1" applyBorder="1" applyAlignment="1" applyProtection="1">
      <alignment horizontal="center" vertical="top" readingOrder="1"/>
      <protection locked="0"/>
    </xf>
    <xf numFmtId="0" fontId="7" fillId="0" borderId="5" xfId="0" applyNumberFormat="1" applyFont="1" applyFill="1" applyBorder="1" applyAlignment="1" applyProtection="1">
      <alignment horizontal="left" vertical="top" readingOrder="1"/>
      <protection locked="0"/>
    </xf>
    <xf numFmtId="164" fontId="7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0" borderId="50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51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52" xfId="0" applyNumberFormat="1" applyFont="1" applyFill="1" applyBorder="1" applyAlignment="1" applyProtection="1">
      <alignment horizontal="center" vertical="top" readingOrder="1"/>
      <protection locked="0"/>
    </xf>
    <xf numFmtId="0" fontId="16" fillId="0" borderId="49" xfId="0" applyNumberFormat="1" applyFont="1" applyFill="1" applyBorder="1" applyAlignment="1" applyProtection="1">
      <alignment wrapText="1"/>
    </xf>
    <xf numFmtId="0" fontId="16" fillId="0" borderId="0" xfId="0" applyNumberFormat="1" applyFont="1" applyFill="1" applyAlignment="1" applyProtection="1">
      <alignment wrapText="1"/>
    </xf>
    <xf numFmtId="0" fontId="16" fillId="0" borderId="49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Alignment="1" applyProtection="1">
      <alignment horizontal="center"/>
    </xf>
    <xf numFmtId="0" fontId="3" fillId="0" borderId="18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9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20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2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3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4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2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3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4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3" borderId="15" xfId="0" applyNumberFormat="1" applyFont="1" applyFill="1" applyBorder="1" applyAlignment="1" applyProtection="1">
      <alignment horizontal="center" vertical="top" readingOrder="1"/>
      <protection locked="0"/>
    </xf>
    <xf numFmtId="0" fontId="3" fillId="3" borderId="16" xfId="0" applyNumberFormat="1" applyFont="1" applyFill="1" applyBorder="1" applyAlignment="1" applyProtection="1">
      <alignment horizontal="center" vertical="top" readingOrder="1"/>
      <protection locked="0"/>
    </xf>
    <xf numFmtId="0" fontId="3" fillId="3" borderId="17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4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34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3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4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8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9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20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15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16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17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4" borderId="15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4" borderId="16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4" borderId="17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2" xfId="0" applyNumberFormat="1" applyFont="1" applyFill="1" applyBorder="1" applyAlignment="1" applyProtection="1">
      <alignment horizontal="center" vertical="center" wrapText="1" readingOrder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 readingOrder="1"/>
    </xf>
    <xf numFmtId="0" fontId="3" fillId="0" borderId="4" xfId="0" applyNumberFormat="1" applyFont="1" applyFill="1" applyBorder="1" applyAlignment="1" applyProtection="1">
      <alignment horizontal="center" vertical="center" wrapText="1" readingOrder="1"/>
    </xf>
    <xf numFmtId="0" fontId="3" fillId="0" borderId="7" xfId="0" applyNumberFormat="1" applyFont="1" applyFill="1" applyBorder="1" applyAlignment="1" applyProtection="1">
      <alignment horizontal="center" vertical="center" wrapText="1" readingOrder="1"/>
    </xf>
    <xf numFmtId="0" fontId="3" fillId="0" borderId="5" xfId="0" applyNumberFormat="1" applyFont="1" applyFill="1" applyBorder="1" applyAlignment="1" applyProtection="1">
      <alignment horizontal="center" vertical="center" wrapText="1" readingOrder="1"/>
    </xf>
    <xf numFmtId="0" fontId="3" fillId="0" borderId="8" xfId="0" applyNumberFormat="1" applyFont="1" applyFill="1" applyBorder="1" applyAlignment="1" applyProtection="1">
      <alignment horizontal="center" vertical="center" wrapText="1" readingOrder="1"/>
    </xf>
    <xf numFmtId="0" fontId="3" fillId="0" borderId="2" xfId="0" applyNumberFormat="1" applyFont="1" applyFill="1" applyBorder="1" applyAlignment="1" applyProtection="1">
      <alignment horizontal="center" vertical="center" textRotation="90" wrapText="1" readingOrder="1"/>
    </xf>
    <xf numFmtId="0" fontId="3" fillId="0" borderId="5" xfId="0" applyNumberFormat="1" applyFont="1" applyFill="1" applyBorder="1" applyAlignment="1" applyProtection="1">
      <alignment horizontal="center" vertical="center" textRotation="90" wrapText="1" readingOrder="1"/>
    </xf>
    <xf numFmtId="0" fontId="3" fillId="0" borderId="8" xfId="0" applyNumberFormat="1" applyFont="1" applyFill="1" applyBorder="1" applyAlignment="1" applyProtection="1">
      <alignment horizontal="center" vertical="center" textRotation="90" wrapText="1" readingOrder="1"/>
    </xf>
    <xf numFmtId="0" fontId="3" fillId="8" borderId="47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8" borderId="48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47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48" xfId="0" applyNumberFormat="1" applyFont="1" applyFill="1" applyBorder="1" applyAlignment="1" applyProtection="1">
      <alignment horizontal="center" vertical="top" readingOrder="1"/>
      <protection locked="0"/>
    </xf>
    <xf numFmtId="164" fontId="2" fillId="6" borderId="10" xfId="0" applyNumberFormat="1" applyFont="1" applyFill="1" applyBorder="1" applyAlignment="1" applyProtection="1">
      <alignment horizontal="center" vertical="top" readingOrder="1"/>
    </xf>
    <xf numFmtId="164" fontId="2" fillId="6" borderId="11" xfId="0" applyNumberFormat="1" applyFont="1" applyFill="1" applyBorder="1" applyAlignment="1" applyProtection="1">
      <alignment horizontal="center" vertical="top" readingOrder="1"/>
    </xf>
    <xf numFmtId="0" fontId="3" fillId="0" borderId="12" xfId="0" applyNumberFormat="1" applyFont="1" applyFill="1" applyBorder="1" applyAlignment="1" applyProtection="1">
      <alignment horizontal="center" vertical="center" textRotation="90" wrapText="1" readingOrder="1"/>
    </xf>
    <xf numFmtId="0" fontId="3" fillId="0" borderId="13" xfId="0" applyNumberFormat="1" applyFont="1" applyFill="1" applyBorder="1" applyAlignment="1" applyProtection="1">
      <alignment horizontal="center" vertical="center" textRotation="90" wrapText="1" readingOrder="1"/>
    </xf>
    <xf numFmtId="0" fontId="3" fillId="0" borderId="14" xfId="0" applyNumberFormat="1" applyFont="1" applyFill="1" applyBorder="1" applyAlignment="1" applyProtection="1">
      <alignment horizontal="center" vertical="center" textRotation="90" wrapText="1" readingOrder="1"/>
    </xf>
    <xf numFmtId="0" fontId="3" fillId="4" borderId="15" xfId="0" applyNumberFormat="1" applyFont="1" applyFill="1" applyBorder="1" applyAlignment="1" applyProtection="1">
      <alignment horizontal="center" vertical="top" readingOrder="1"/>
      <protection locked="0"/>
    </xf>
    <xf numFmtId="0" fontId="3" fillId="4" borderId="16" xfId="0" applyNumberFormat="1" applyFont="1" applyFill="1" applyBorder="1" applyAlignment="1" applyProtection="1">
      <alignment horizontal="center" vertical="top" readingOrder="1"/>
      <protection locked="0"/>
    </xf>
    <xf numFmtId="0" fontId="3" fillId="4" borderId="17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2" xfId="0" applyNumberFormat="1" applyFont="1" applyFill="1" applyBorder="1" applyAlignment="1" applyProtection="1">
      <alignment horizontal="center" vertical="top" readingOrder="1"/>
      <protection locked="0"/>
    </xf>
    <xf numFmtId="164" fontId="3" fillId="0" borderId="12" xfId="0" applyNumberFormat="1" applyFont="1" applyFill="1" applyBorder="1" applyAlignment="1" applyProtection="1">
      <alignment horizontal="center" vertical="top" readingOrder="1"/>
    </xf>
    <xf numFmtId="164" fontId="3" fillId="0" borderId="13" xfId="0" applyNumberFormat="1" applyFont="1" applyFill="1" applyBorder="1" applyAlignment="1" applyProtection="1">
      <alignment horizontal="center" vertical="top" readingOrder="1"/>
    </xf>
    <xf numFmtId="164" fontId="3" fillId="0" borderId="14" xfId="0" applyNumberFormat="1" applyFont="1" applyFill="1" applyBorder="1" applyAlignment="1" applyProtection="1">
      <alignment horizontal="center" vertical="top" readingOrder="1"/>
    </xf>
    <xf numFmtId="164" fontId="3" fillId="0" borderId="10" xfId="0" applyNumberFormat="1" applyFont="1" applyFill="1" applyBorder="1" applyAlignment="1" applyProtection="1">
      <alignment horizontal="center" vertical="top" readingOrder="1"/>
      <protection locked="0"/>
    </xf>
    <xf numFmtId="164" fontId="3" fillId="0" borderId="11" xfId="0" applyNumberFormat="1" applyFont="1" applyFill="1" applyBorder="1" applyAlignment="1" applyProtection="1">
      <alignment horizontal="center" vertical="top" readingOrder="1"/>
      <protection locked="0"/>
    </xf>
    <xf numFmtId="164" fontId="2" fillId="7" borderId="10" xfId="0" applyNumberFormat="1" applyFont="1" applyFill="1" applyBorder="1" applyAlignment="1" applyProtection="1">
      <alignment horizontal="center" vertical="top" readingOrder="1"/>
    </xf>
    <xf numFmtId="164" fontId="2" fillId="7" borderId="11" xfId="0" applyNumberFormat="1" applyFont="1" applyFill="1" applyBorder="1" applyAlignment="1" applyProtection="1">
      <alignment horizontal="center" vertical="top" readingOrder="1"/>
    </xf>
    <xf numFmtId="0" fontId="3" fillId="0" borderId="10" xfId="0" applyNumberFormat="1" applyFont="1" applyFill="1" applyBorder="1" applyAlignment="1" applyProtection="1">
      <alignment horizontal="center" vertical="center" wrapText="1" readingOrder="1"/>
    </xf>
    <xf numFmtId="0" fontId="3" fillId="0" borderId="11" xfId="0" applyNumberFormat="1" applyFont="1" applyFill="1" applyBorder="1" applyAlignment="1" applyProtection="1">
      <alignment horizontal="center" vertical="center" wrapText="1" readingOrder="1"/>
    </xf>
    <xf numFmtId="0" fontId="3" fillId="0" borderId="21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2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3" xfId="0" applyNumberFormat="1" applyFont="1" applyFill="1" applyBorder="1" applyAlignment="1" applyProtection="1">
      <alignment horizontal="center" vertical="top" readingOrder="1"/>
      <protection locked="0"/>
    </xf>
    <xf numFmtId="0" fontId="2" fillId="2" borderId="0" xfId="0" applyNumberFormat="1" applyFont="1" applyFill="1" applyAlignment="1" applyProtection="1">
      <alignment horizontal="center" vertical="top" readingOrder="1"/>
      <protection locked="0"/>
    </xf>
    <xf numFmtId="0" fontId="3" fillId="8" borderId="44" xfId="0" applyNumberFormat="1" applyFont="1" applyFill="1" applyBorder="1" applyAlignment="1" applyProtection="1">
      <alignment horizontal="center" vertical="top" readingOrder="1"/>
      <protection locked="0"/>
    </xf>
    <xf numFmtId="0" fontId="3" fillId="8" borderId="45" xfId="0" applyNumberFormat="1" applyFont="1" applyFill="1" applyBorder="1" applyAlignment="1" applyProtection="1">
      <alignment horizontal="center" vertical="top" readingOrder="1"/>
      <protection locked="0"/>
    </xf>
    <xf numFmtId="0" fontId="3" fillId="8" borderId="46" xfId="0" applyNumberFormat="1" applyFont="1" applyFill="1" applyBorder="1" applyAlignment="1" applyProtection="1">
      <alignment horizontal="center" vertical="top" readingOrder="1"/>
      <protection locked="0"/>
    </xf>
    <xf numFmtId="164" fontId="7" fillId="0" borderId="12" xfId="0" applyNumberFormat="1" applyFont="1" applyFill="1" applyBorder="1" applyAlignment="1" applyProtection="1">
      <alignment horizontal="center" vertical="top" readingOrder="1"/>
    </xf>
    <xf numFmtId="164" fontId="7" fillId="0" borderId="13" xfId="0" applyNumberFormat="1" applyFont="1" applyFill="1" applyBorder="1" applyAlignment="1" applyProtection="1">
      <alignment horizontal="center" vertical="top" readingOrder="1"/>
    </xf>
    <xf numFmtId="164" fontId="7" fillId="0" borderId="14" xfId="0" applyNumberFormat="1" applyFont="1" applyFill="1" applyBorder="1" applyAlignment="1" applyProtection="1">
      <alignment horizontal="center" vertical="top" readingOrder="1"/>
    </xf>
    <xf numFmtId="0" fontId="3" fillId="0" borderId="36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9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40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7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0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41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8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9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42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4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5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6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0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7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8" xfId="0" applyNumberFormat="1" applyFont="1" applyFill="1" applyBorder="1" applyAlignment="1" applyProtection="1">
      <alignment horizontal="center" vertical="top" readingOrder="1"/>
      <protection locked="0"/>
    </xf>
    <xf numFmtId="0" fontId="16" fillId="0" borderId="0" xfId="0" applyNumberFormat="1" applyFont="1" applyFill="1" applyAlignment="1" applyProtection="1">
      <alignment horizontal="center" wrapText="1"/>
    </xf>
    <xf numFmtId="0" fontId="16" fillId="0" borderId="49" xfId="0" applyNumberFormat="1" applyFont="1" applyFill="1" applyBorder="1" applyAlignment="1" applyProtection="1">
      <alignment horizontal="left"/>
    </xf>
    <xf numFmtId="0" fontId="16" fillId="0" borderId="0" xfId="0" applyNumberFormat="1" applyFont="1" applyFill="1" applyAlignment="1" applyProtection="1">
      <alignment horizontal="left"/>
    </xf>
    <xf numFmtId="0" fontId="4" fillId="0" borderId="0" xfId="0" applyNumberFormat="1" applyFont="1" applyFill="1" applyAlignment="1" applyProtection="1">
      <alignment horizontal="right"/>
    </xf>
    <xf numFmtId="0" fontId="4" fillId="2" borderId="0" xfId="0" applyNumberFormat="1" applyFont="1" applyFill="1" applyAlignment="1" applyProtection="1">
      <alignment horizontal="left"/>
    </xf>
    <xf numFmtId="14" fontId="15" fillId="0" borderId="0" xfId="0" applyNumberFormat="1" applyFont="1" applyAlignment="1">
      <alignment horizontal="left" vertical="center"/>
    </xf>
    <xf numFmtId="0" fontId="18" fillId="0" borderId="0" xfId="0" applyNumberFormat="1" applyFont="1" applyFill="1" applyAlignment="1" applyProtection="1">
      <alignment horizontal="center" wrapText="1"/>
    </xf>
    <xf numFmtId="0" fontId="0" fillId="0" borderId="0" xfId="0" applyNumberFormat="1" applyFill="1" applyAlignment="1" applyProtection="1">
      <alignment horizontal="center" wrapText="1"/>
    </xf>
    <xf numFmtId="0" fontId="3" fillId="0" borderId="35" xfId="0" applyNumberFormat="1" applyFont="1" applyFill="1" applyBorder="1" applyAlignment="1" applyProtection="1">
      <alignment horizontal="center" vertical="top" readingOrder="1"/>
      <protection locked="0"/>
    </xf>
    <xf numFmtId="0" fontId="4" fillId="0" borderId="0" xfId="0" applyNumberFormat="1" applyFont="1" applyFill="1" applyAlignment="1" applyProtection="1">
      <alignment horizontal="left"/>
    </xf>
    <xf numFmtId="0" fontId="1" fillId="2" borderId="0" xfId="0" applyNumberFormat="1" applyFont="1" applyFill="1" applyAlignment="1" applyProtection="1">
      <alignment horizontal="center"/>
    </xf>
    <xf numFmtId="0" fontId="2" fillId="2" borderId="0" xfId="0" applyNumberFormat="1" applyFont="1" applyFill="1" applyAlignment="1" applyProtection="1">
      <alignment horizontal="center"/>
    </xf>
    <xf numFmtId="0" fontId="4" fillId="0" borderId="29" xfId="0" applyNumberFormat="1" applyFont="1" applyFill="1" applyBorder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7" fillId="8" borderId="31" xfId="1" applyFont="1" applyFill="1" applyBorder="1" applyAlignment="1">
      <alignment horizontal="left" vertical="center" wrapText="1"/>
    </xf>
    <xf numFmtId="0" fontId="7" fillId="8" borderId="32" xfId="1" applyFont="1" applyFill="1" applyBorder="1" applyAlignment="1">
      <alignment horizontal="left" vertical="center" wrapText="1"/>
    </xf>
    <xf numFmtId="0" fontId="6" fillId="2" borderId="30" xfId="1" applyFont="1" applyBorder="1" applyAlignment="1">
      <alignment horizontal="center" vertical="center"/>
    </xf>
    <xf numFmtId="0" fontId="6" fillId="2" borderId="31" xfId="1" applyFont="1" applyBorder="1" applyAlignment="1">
      <alignment horizontal="center" vertical="center" wrapText="1"/>
    </xf>
    <xf numFmtId="0" fontId="6" fillId="2" borderId="32" xfId="1" applyFont="1" applyBorder="1" applyAlignment="1">
      <alignment horizontal="center" vertical="center" wrapText="1"/>
    </xf>
    <xf numFmtId="0" fontId="7" fillId="2" borderId="31" xfId="1" applyFont="1" applyBorder="1" applyAlignment="1">
      <alignment horizontal="left" vertical="center" wrapText="1"/>
    </xf>
    <xf numFmtId="0" fontId="7" fillId="2" borderId="32" xfId="1" applyFont="1" applyBorder="1" applyAlignment="1">
      <alignment horizontal="left" vertical="center" wrapText="1"/>
    </xf>
    <xf numFmtId="0" fontId="9" fillId="2" borderId="0" xfId="1" applyFont="1" applyFill="1" applyBorder="1" applyAlignment="1">
      <alignment horizontal="center" vertical="top" wrapText="1"/>
    </xf>
    <xf numFmtId="0" fontId="7" fillId="2" borderId="31" xfId="1" applyFont="1" applyFill="1" applyBorder="1" applyAlignment="1">
      <alignment horizontal="left" vertical="center" wrapText="1"/>
    </xf>
    <xf numFmtId="0" fontId="7" fillId="2" borderId="32" xfId="1" applyFont="1" applyFill="1" applyBorder="1" applyAlignment="1">
      <alignment horizontal="left" vertical="center" wrapText="1"/>
    </xf>
    <xf numFmtId="0" fontId="7" fillId="2" borderId="31" xfId="1" applyFont="1" applyBorder="1" applyAlignment="1">
      <alignment horizontal="left" vertical="center"/>
    </xf>
    <xf numFmtId="0" fontId="5" fillId="2" borderId="32" xfId="2" applyBorder="1"/>
    <xf numFmtId="0" fontId="7" fillId="2" borderId="32" xfId="1" applyFont="1" applyBorder="1" applyAlignment="1">
      <alignment horizontal="left" vertical="center"/>
    </xf>
  </cellXfs>
  <cellStyles count="4">
    <cellStyle name="Excel Built-in Normal" xfId="1"/>
    <cellStyle name="Įprastas" xfId="0" builtinId="0"/>
    <cellStyle name="Įprastas 2" xfId="2"/>
    <cellStyle name="Kablelis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117"/>
  <sheetViews>
    <sheetView tabSelected="1" zoomScale="112" zoomScaleNormal="112" workbookViewId="0">
      <selection activeCell="J6" sqref="J6:O6"/>
    </sheetView>
  </sheetViews>
  <sheetFormatPr defaultRowHeight="15" x14ac:dyDescent="0.25"/>
  <cols>
    <col min="1" max="1" width="10.42578125" customWidth="1"/>
    <col min="2" max="2" width="27" customWidth="1"/>
    <col min="3" max="3" width="7.85546875" customWidth="1"/>
    <col min="4" max="4" width="5.85546875" customWidth="1"/>
    <col min="5" max="5" width="12.140625" customWidth="1"/>
    <col min="6" max="6" width="12.5703125" customWidth="1"/>
    <col min="7" max="7" width="12.140625" customWidth="1"/>
    <col min="8" max="8" width="11" customWidth="1"/>
    <col min="9" max="9" width="10.42578125" customWidth="1"/>
    <col min="10" max="10" width="21.85546875" customWidth="1"/>
    <col min="11" max="11" width="7.140625" customWidth="1"/>
    <col min="12" max="12" width="6" customWidth="1"/>
    <col min="13" max="13" width="6.140625" customWidth="1"/>
    <col min="14" max="14" width="5.5703125" customWidth="1"/>
    <col min="17" max="17" width="4.5703125" customWidth="1"/>
  </cols>
  <sheetData>
    <row r="1" spans="1:235" x14ac:dyDescent="0.25">
      <c r="K1" s="183"/>
      <c r="L1" s="183"/>
      <c r="M1" s="183"/>
      <c r="N1" s="183"/>
    </row>
    <row r="2" spans="1:235" s="75" customFormat="1" ht="15.75" x14ac:dyDescent="0.25">
      <c r="A2" s="68"/>
      <c r="B2" s="68"/>
      <c r="C2" s="68"/>
      <c r="D2" s="68"/>
      <c r="E2" s="69"/>
      <c r="F2" s="70"/>
      <c r="G2" s="71"/>
      <c r="H2" s="71"/>
      <c r="I2" s="72"/>
      <c r="J2" s="185" t="s">
        <v>187</v>
      </c>
      <c r="K2" s="185"/>
      <c r="L2" s="185"/>
      <c r="M2" s="185"/>
      <c r="N2" s="185"/>
      <c r="O2" s="73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4"/>
      <c r="CL2" s="74"/>
      <c r="CM2" s="74"/>
      <c r="CN2" s="74"/>
      <c r="CO2" s="74"/>
      <c r="CP2" s="74"/>
      <c r="CQ2" s="74"/>
      <c r="CR2" s="74"/>
      <c r="CS2" s="74"/>
      <c r="CT2" s="74"/>
      <c r="CU2" s="74"/>
      <c r="CV2" s="74"/>
      <c r="CW2" s="74"/>
      <c r="CX2" s="74"/>
      <c r="CY2" s="74"/>
      <c r="CZ2" s="74"/>
      <c r="DA2" s="74"/>
      <c r="DB2" s="74"/>
      <c r="DC2" s="74"/>
      <c r="DD2" s="74"/>
      <c r="DE2" s="74"/>
      <c r="DF2" s="74"/>
      <c r="DG2" s="74"/>
      <c r="DH2" s="74"/>
      <c r="DI2" s="74"/>
      <c r="DJ2" s="74"/>
      <c r="DK2" s="74"/>
      <c r="DL2" s="74"/>
      <c r="DM2" s="74"/>
      <c r="DN2" s="74"/>
      <c r="DO2" s="74"/>
      <c r="DP2" s="74"/>
      <c r="DQ2" s="74"/>
      <c r="DR2" s="74"/>
      <c r="DS2" s="74"/>
      <c r="DT2" s="74"/>
      <c r="DU2" s="74"/>
      <c r="DV2" s="74"/>
      <c r="DW2" s="74"/>
      <c r="DX2" s="74"/>
      <c r="DY2" s="74"/>
      <c r="DZ2" s="74"/>
      <c r="EA2" s="74"/>
      <c r="EB2" s="74"/>
      <c r="EC2" s="74"/>
      <c r="ED2" s="74"/>
      <c r="EE2" s="74"/>
      <c r="EF2" s="74"/>
      <c r="EG2" s="74"/>
      <c r="EH2" s="74"/>
      <c r="EI2" s="74"/>
      <c r="EJ2" s="74"/>
      <c r="EK2" s="74"/>
      <c r="EL2" s="74"/>
      <c r="EM2" s="74"/>
      <c r="EN2" s="74"/>
      <c r="EO2" s="74"/>
      <c r="EP2" s="74"/>
      <c r="EQ2" s="74"/>
      <c r="ER2" s="74"/>
      <c r="ES2" s="74"/>
      <c r="ET2" s="74"/>
      <c r="EU2" s="74"/>
      <c r="EV2" s="74"/>
      <c r="EW2" s="74"/>
      <c r="EX2" s="74"/>
      <c r="EY2" s="74"/>
      <c r="EZ2" s="74"/>
      <c r="FA2" s="74"/>
      <c r="FB2" s="74"/>
      <c r="FC2" s="74"/>
      <c r="FD2" s="74"/>
      <c r="FE2" s="74"/>
      <c r="FF2" s="74"/>
      <c r="FG2" s="74"/>
      <c r="FH2" s="74"/>
      <c r="FI2" s="74"/>
      <c r="FJ2" s="74"/>
      <c r="FK2" s="74"/>
      <c r="FL2" s="74"/>
      <c r="FM2" s="74"/>
      <c r="FN2" s="74"/>
      <c r="FO2" s="74"/>
      <c r="FP2" s="74"/>
      <c r="FQ2" s="74"/>
      <c r="FR2" s="74"/>
      <c r="FS2" s="74"/>
      <c r="FT2" s="74"/>
      <c r="FU2" s="74"/>
      <c r="FV2" s="74"/>
      <c r="FW2" s="74"/>
      <c r="FX2" s="74"/>
      <c r="FY2" s="74"/>
      <c r="FZ2" s="74"/>
      <c r="GA2" s="74"/>
      <c r="GB2" s="74"/>
      <c r="GC2" s="74"/>
      <c r="GD2" s="74"/>
      <c r="GE2" s="74"/>
      <c r="GF2" s="74"/>
      <c r="GG2" s="74"/>
      <c r="GH2" s="74"/>
      <c r="GI2" s="74"/>
      <c r="GJ2" s="74"/>
      <c r="GK2" s="74"/>
      <c r="GL2" s="74"/>
      <c r="GM2" s="74"/>
      <c r="GN2" s="74"/>
      <c r="GO2" s="74"/>
      <c r="GP2" s="74"/>
      <c r="GQ2" s="74"/>
      <c r="GR2" s="74"/>
      <c r="GS2" s="74"/>
      <c r="GT2" s="74"/>
      <c r="GU2" s="74"/>
      <c r="GV2" s="74"/>
      <c r="GW2" s="74"/>
      <c r="GX2" s="74"/>
      <c r="GY2" s="74"/>
      <c r="GZ2" s="74"/>
      <c r="HA2" s="74"/>
      <c r="HB2" s="74"/>
      <c r="HC2" s="74"/>
      <c r="HD2" s="74"/>
      <c r="HE2" s="74"/>
      <c r="HF2" s="74"/>
      <c r="HG2" s="74"/>
      <c r="HH2" s="74"/>
      <c r="HI2" s="74"/>
      <c r="HJ2" s="74"/>
      <c r="HK2" s="74"/>
      <c r="HL2" s="74"/>
      <c r="HM2" s="74"/>
      <c r="HN2" s="74"/>
      <c r="HO2" s="74"/>
      <c r="HP2" s="74"/>
      <c r="HQ2" s="74"/>
      <c r="HR2" s="74"/>
      <c r="HS2" s="74"/>
      <c r="HT2" s="74"/>
      <c r="HU2" s="74"/>
      <c r="HV2" s="74"/>
      <c r="HW2" s="74"/>
      <c r="HX2" s="74"/>
      <c r="HY2" s="74"/>
      <c r="HZ2" s="74"/>
      <c r="IA2" s="74"/>
    </row>
    <row r="3" spans="1:235" s="75" customFormat="1" ht="15.75" x14ac:dyDescent="0.25">
      <c r="A3" s="68"/>
      <c r="B3" s="68"/>
      <c r="C3" s="68"/>
      <c r="D3" s="68"/>
      <c r="E3" s="69"/>
      <c r="F3" s="70"/>
      <c r="G3" s="71"/>
      <c r="H3" s="71"/>
      <c r="I3" s="72"/>
      <c r="J3" s="185" t="s">
        <v>188</v>
      </c>
      <c r="K3" s="185"/>
      <c r="L3" s="185"/>
      <c r="M3" s="185"/>
      <c r="N3" s="185"/>
      <c r="O3" s="73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  <c r="CA3" s="74"/>
      <c r="CB3" s="74"/>
      <c r="CC3" s="74"/>
      <c r="CD3" s="74"/>
      <c r="CE3" s="74"/>
      <c r="CF3" s="74"/>
      <c r="CG3" s="74"/>
      <c r="CH3" s="74"/>
      <c r="CI3" s="74"/>
      <c r="CJ3" s="74"/>
      <c r="CK3" s="74"/>
      <c r="CL3" s="74"/>
      <c r="CM3" s="74"/>
      <c r="CN3" s="74"/>
      <c r="CO3" s="74"/>
      <c r="CP3" s="74"/>
      <c r="CQ3" s="74"/>
      <c r="CR3" s="74"/>
      <c r="CS3" s="74"/>
      <c r="CT3" s="74"/>
      <c r="CU3" s="74"/>
      <c r="CV3" s="74"/>
      <c r="CW3" s="74"/>
      <c r="CX3" s="74"/>
      <c r="CY3" s="74"/>
      <c r="CZ3" s="74"/>
      <c r="DA3" s="74"/>
      <c r="DB3" s="74"/>
      <c r="DC3" s="74"/>
      <c r="DD3" s="74"/>
      <c r="DE3" s="74"/>
      <c r="DF3" s="74"/>
      <c r="DG3" s="74"/>
      <c r="DH3" s="74"/>
      <c r="DI3" s="74"/>
      <c r="DJ3" s="74"/>
      <c r="DK3" s="74"/>
      <c r="DL3" s="74"/>
      <c r="DM3" s="74"/>
      <c r="DN3" s="74"/>
      <c r="DO3" s="74"/>
      <c r="DP3" s="74"/>
      <c r="DQ3" s="74"/>
      <c r="DR3" s="74"/>
      <c r="DS3" s="74"/>
      <c r="DT3" s="74"/>
      <c r="DU3" s="74"/>
      <c r="DV3" s="74"/>
      <c r="DW3" s="74"/>
      <c r="DX3" s="74"/>
      <c r="DY3" s="74"/>
      <c r="DZ3" s="74"/>
      <c r="EA3" s="74"/>
      <c r="EB3" s="74"/>
      <c r="EC3" s="74"/>
      <c r="ED3" s="74"/>
      <c r="EE3" s="74"/>
      <c r="EF3" s="74"/>
      <c r="EG3" s="74"/>
      <c r="EH3" s="74"/>
      <c r="EI3" s="74"/>
      <c r="EJ3" s="74"/>
      <c r="EK3" s="74"/>
      <c r="EL3" s="74"/>
      <c r="EM3" s="74"/>
      <c r="EN3" s="74"/>
      <c r="EO3" s="74"/>
      <c r="EP3" s="74"/>
      <c r="EQ3" s="74"/>
      <c r="ER3" s="74"/>
      <c r="ES3" s="74"/>
      <c r="ET3" s="74"/>
      <c r="EU3" s="74"/>
      <c r="EV3" s="74"/>
      <c r="EW3" s="74"/>
      <c r="EX3" s="74"/>
      <c r="EY3" s="74"/>
      <c r="EZ3" s="74"/>
      <c r="FA3" s="74"/>
      <c r="FB3" s="74"/>
      <c r="FC3" s="74"/>
      <c r="FD3" s="74"/>
      <c r="FE3" s="74"/>
      <c r="FF3" s="74"/>
      <c r="FG3" s="74"/>
      <c r="FH3" s="74"/>
      <c r="FI3" s="74"/>
      <c r="FJ3" s="74"/>
      <c r="FK3" s="74"/>
      <c r="FL3" s="74"/>
      <c r="FM3" s="74"/>
      <c r="FN3" s="74"/>
      <c r="FO3" s="74"/>
      <c r="FP3" s="74"/>
      <c r="FQ3" s="74"/>
      <c r="FR3" s="74"/>
      <c r="FS3" s="74"/>
      <c r="FT3" s="74"/>
      <c r="FU3" s="74"/>
      <c r="FV3" s="74"/>
      <c r="FW3" s="74"/>
      <c r="FX3" s="74"/>
      <c r="FY3" s="74"/>
      <c r="FZ3" s="74"/>
      <c r="GA3" s="74"/>
      <c r="GB3" s="74"/>
      <c r="GC3" s="74"/>
      <c r="GD3" s="74"/>
      <c r="GE3" s="74"/>
      <c r="GF3" s="74"/>
      <c r="GG3" s="74"/>
      <c r="GH3" s="74"/>
      <c r="GI3" s="74"/>
      <c r="GJ3" s="74"/>
      <c r="GK3" s="74"/>
      <c r="GL3" s="74"/>
      <c r="GM3" s="74"/>
      <c r="GN3" s="74"/>
      <c r="GO3" s="74"/>
      <c r="GP3" s="74"/>
      <c r="GQ3" s="74"/>
      <c r="GR3" s="74"/>
      <c r="GS3" s="74"/>
      <c r="GT3" s="74"/>
      <c r="GU3" s="74"/>
      <c r="GV3" s="74"/>
      <c r="GW3" s="74"/>
      <c r="GX3" s="74"/>
      <c r="GY3" s="74"/>
      <c r="GZ3" s="74"/>
      <c r="HA3" s="74"/>
      <c r="HB3" s="74"/>
      <c r="HC3" s="74"/>
      <c r="HD3" s="74"/>
      <c r="HE3" s="74"/>
      <c r="HF3" s="74"/>
      <c r="HG3" s="74"/>
      <c r="HH3" s="74"/>
      <c r="HI3" s="74"/>
      <c r="HJ3" s="74"/>
      <c r="HK3" s="74"/>
      <c r="HL3" s="74"/>
      <c r="HM3" s="74"/>
      <c r="HN3" s="74"/>
      <c r="HO3" s="74"/>
      <c r="HP3" s="74"/>
      <c r="HQ3" s="74"/>
      <c r="HR3" s="74"/>
      <c r="HS3" s="74"/>
      <c r="HT3" s="74"/>
      <c r="HU3" s="74"/>
      <c r="HV3" s="74"/>
      <c r="HW3" s="74"/>
      <c r="HX3" s="74"/>
      <c r="HY3" s="74"/>
      <c r="HZ3" s="74"/>
      <c r="IA3" s="74"/>
    </row>
    <row r="4" spans="1:235" s="75" customFormat="1" ht="15.75" x14ac:dyDescent="0.25">
      <c r="A4" s="68"/>
      <c r="B4" s="68"/>
      <c r="C4" s="68"/>
      <c r="D4" s="68"/>
      <c r="E4" s="69"/>
      <c r="F4" s="70"/>
      <c r="G4" s="71"/>
      <c r="H4" s="71"/>
      <c r="I4" s="72"/>
      <c r="J4" s="185" t="s">
        <v>189</v>
      </c>
      <c r="K4" s="185"/>
      <c r="L4" s="185"/>
      <c r="M4" s="185"/>
      <c r="N4" s="185"/>
      <c r="O4" s="73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74"/>
      <c r="DB4" s="74"/>
      <c r="DC4" s="74"/>
      <c r="DD4" s="74"/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4"/>
      <c r="DS4" s="74"/>
      <c r="DT4" s="74"/>
      <c r="DU4" s="74"/>
      <c r="DV4" s="74"/>
      <c r="DW4" s="74"/>
      <c r="DX4" s="74"/>
      <c r="DY4" s="74"/>
      <c r="DZ4" s="74"/>
      <c r="EA4" s="74"/>
      <c r="EB4" s="74"/>
      <c r="EC4" s="74"/>
      <c r="ED4" s="74"/>
      <c r="EE4" s="74"/>
      <c r="EF4" s="74"/>
      <c r="EG4" s="74"/>
      <c r="EH4" s="74"/>
      <c r="EI4" s="74"/>
      <c r="EJ4" s="74"/>
      <c r="EK4" s="74"/>
      <c r="EL4" s="74"/>
      <c r="EM4" s="74"/>
      <c r="EN4" s="74"/>
      <c r="EO4" s="74"/>
      <c r="EP4" s="74"/>
      <c r="EQ4" s="74"/>
      <c r="ER4" s="74"/>
      <c r="ES4" s="74"/>
      <c r="ET4" s="74"/>
      <c r="EU4" s="74"/>
      <c r="EV4" s="74"/>
      <c r="EW4" s="74"/>
      <c r="EX4" s="74"/>
      <c r="EY4" s="74"/>
      <c r="EZ4" s="74"/>
      <c r="FA4" s="74"/>
      <c r="FB4" s="74"/>
      <c r="FC4" s="74"/>
      <c r="FD4" s="74"/>
      <c r="FE4" s="74"/>
      <c r="FF4" s="74"/>
      <c r="FG4" s="74"/>
      <c r="FH4" s="74"/>
      <c r="FI4" s="74"/>
      <c r="FJ4" s="74"/>
      <c r="FK4" s="74"/>
      <c r="FL4" s="74"/>
      <c r="FM4" s="74"/>
      <c r="FN4" s="74"/>
      <c r="FO4" s="74"/>
      <c r="FP4" s="74"/>
      <c r="FQ4" s="74"/>
      <c r="FR4" s="74"/>
      <c r="FS4" s="74"/>
      <c r="FT4" s="74"/>
      <c r="FU4" s="74"/>
      <c r="FV4" s="74"/>
      <c r="FW4" s="74"/>
      <c r="FX4" s="74"/>
      <c r="FY4" s="74"/>
      <c r="FZ4" s="74"/>
      <c r="GA4" s="74"/>
      <c r="GB4" s="74"/>
      <c r="GC4" s="74"/>
      <c r="GD4" s="74"/>
      <c r="GE4" s="74"/>
      <c r="GF4" s="74"/>
      <c r="GG4" s="74"/>
      <c r="GH4" s="74"/>
      <c r="GI4" s="74"/>
      <c r="GJ4" s="74"/>
      <c r="GK4" s="74"/>
      <c r="GL4" s="74"/>
      <c r="GM4" s="74"/>
      <c r="GN4" s="74"/>
      <c r="GO4" s="74"/>
      <c r="GP4" s="74"/>
      <c r="GQ4" s="74"/>
      <c r="GR4" s="74"/>
      <c r="GS4" s="74"/>
      <c r="GT4" s="74"/>
      <c r="GU4" s="74"/>
      <c r="GV4" s="74"/>
      <c r="GW4" s="74"/>
      <c r="GX4" s="74"/>
      <c r="GY4" s="74"/>
      <c r="GZ4" s="74"/>
      <c r="HA4" s="74"/>
      <c r="HB4" s="74"/>
      <c r="HC4" s="74"/>
      <c r="HD4" s="74"/>
      <c r="HE4" s="74"/>
      <c r="HF4" s="74"/>
      <c r="HG4" s="74"/>
      <c r="HH4" s="74"/>
      <c r="HI4" s="74"/>
      <c r="HJ4" s="74"/>
      <c r="HK4" s="74"/>
      <c r="HL4" s="74"/>
      <c r="HM4" s="74"/>
      <c r="HN4" s="74"/>
      <c r="HO4" s="74"/>
      <c r="HP4" s="74"/>
      <c r="HQ4" s="74"/>
      <c r="HR4" s="74"/>
      <c r="HS4" s="74"/>
      <c r="HT4" s="74"/>
      <c r="HU4" s="74"/>
      <c r="HV4" s="74"/>
      <c r="HW4" s="74"/>
      <c r="HX4" s="74"/>
      <c r="HY4" s="74"/>
      <c r="HZ4" s="74"/>
      <c r="IA4" s="74"/>
    </row>
    <row r="5" spans="1:235" s="75" customFormat="1" ht="15.75" x14ac:dyDescent="0.25">
      <c r="A5" s="68"/>
      <c r="B5" s="68"/>
      <c r="C5" s="68"/>
      <c r="D5" s="68"/>
      <c r="E5" s="69"/>
      <c r="F5" s="70"/>
      <c r="G5" s="71"/>
      <c r="H5" s="71"/>
      <c r="I5" s="72"/>
      <c r="J5" s="185" t="s">
        <v>190</v>
      </c>
      <c r="K5" s="185"/>
      <c r="L5" s="185"/>
      <c r="M5" s="185"/>
      <c r="N5" s="185"/>
      <c r="O5" s="73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74"/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  <c r="DS5" s="74"/>
      <c r="DT5" s="74"/>
      <c r="DU5" s="74"/>
      <c r="DV5" s="74"/>
      <c r="DW5" s="74"/>
      <c r="DX5" s="74"/>
      <c r="DY5" s="74"/>
      <c r="DZ5" s="74"/>
      <c r="EA5" s="74"/>
      <c r="EB5" s="74"/>
      <c r="EC5" s="74"/>
      <c r="ED5" s="74"/>
      <c r="EE5" s="74"/>
      <c r="EF5" s="74"/>
      <c r="EG5" s="74"/>
      <c r="EH5" s="74"/>
      <c r="EI5" s="74"/>
      <c r="EJ5" s="74"/>
      <c r="EK5" s="74"/>
      <c r="EL5" s="74"/>
      <c r="EM5" s="74"/>
      <c r="EN5" s="74"/>
      <c r="EO5" s="74"/>
      <c r="EP5" s="74"/>
      <c r="EQ5" s="74"/>
      <c r="ER5" s="74"/>
      <c r="ES5" s="74"/>
      <c r="ET5" s="74"/>
      <c r="EU5" s="74"/>
      <c r="EV5" s="74"/>
      <c r="EW5" s="74"/>
      <c r="EX5" s="74"/>
      <c r="EY5" s="74"/>
      <c r="EZ5" s="74"/>
      <c r="FA5" s="74"/>
      <c r="FB5" s="74"/>
      <c r="FC5" s="74"/>
      <c r="FD5" s="74"/>
      <c r="FE5" s="74"/>
      <c r="FF5" s="74"/>
      <c r="FG5" s="74"/>
      <c r="FH5" s="74"/>
      <c r="FI5" s="74"/>
      <c r="FJ5" s="74"/>
      <c r="FK5" s="74"/>
      <c r="FL5" s="74"/>
      <c r="FM5" s="74"/>
      <c r="FN5" s="74"/>
      <c r="FO5" s="74"/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/>
      <c r="GQ5" s="74"/>
      <c r="GR5" s="74"/>
      <c r="GS5" s="74"/>
      <c r="GT5" s="74"/>
      <c r="GU5" s="74"/>
      <c r="GV5" s="74"/>
      <c r="GW5" s="74"/>
      <c r="GX5" s="74"/>
      <c r="GY5" s="74"/>
      <c r="GZ5" s="74"/>
      <c r="HA5" s="74"/>
      <c r="HB5" s="74"/>
      <c r="HC5" s="74"/>
      <c r="HD5" s="74"/>
      <c r="HE5" s="74"/>
      <c r="HF5" s="74"/>
      <c r="HG5" s="74"/>
      <c r="HH5" s="74"/>
      <c r="HI5" s="74"/>
      <c r="HJ5" s="74"/>
      <c r="HK5" s="74"/>
      <c r="HL5" s="74"/>
      <c r="HM5" s="74"/>
      <c r="HN5" s="74"/>
      <c r="HO5" s="74"/>
      <c r="HP5" s="74"/>
      <c r="HQ5" s="74"/>
      <c r="HR5" s="74"/>
      <c r="HS5" s="74"/>
      <c r="HT5" s="74"/>
      <c r="HU5" s="74"/>
      <c r="HV5" s="74"/>
      <c r="HW5" s="74"/>
      <c r="HX5" s="74"/>
      <c r="HY5" s="74"/>
      <c r="HZ5" s="74"/>
      <c r="IA5" s="74"/>
    </row>
    <row r="6" spans="1:235" s="75" customFormat="1" ht="15.75" x14ac:dyDescent="0.25">
      <c r="A6" s="68"/>
      <c r="B6" s="68"/>
      <c r="C6" s="68"/>
      <c r="D6" s="68"/>
      <c r="E6" s="69"/>
      <c r="F6" s="70"/>
      <c r="G6" s="71"/>
      <c r="H6" s="71"/>
      <c r="I6" s="72"/>
      <c r="J6" s="185" t="s">
        <v>202</v>
      </c>
      <c r="K6" s="185"/>
      <c r="L6" s="185"/>
      <c r="M6" s="185"/>
      <c r="N6" s="185"/>
      <c r="O6" s="185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/>
      <c r="BL6" s="74"/>
      <c r="BM6" s="74"/>
      <c r="BN6" s="74"/>
      <c r="BO6" s="74"/>
      <c r="BP6" s="74"/>
      <c r="BQ6" s="74"/>
      <c r="BR6" s="74"/>
      <c r="BS6" s="74"/>
      <c r="BT6" s="74"/>
      <c r="BU6" s="74"/>
      <c r="BV6" s="74"/>
      <c r="BW6" s="74"/>
      <c r="BX6" s="74"/>
      <c r="BY6" s="74"/>
      <c r="BZ6" s="74"/>
      <c r="CA6" s="74"/>
      <c r="CB6" s="74"/>
      <c r="CC6" s="74"/>
      <c r="CD6" s="74"/>
      <c r="CE6" s="74"/>
      <c r="CF6" s="74"/>
      <c r="CG6" s="74"/>
      <c r="CH6" s="74"/>
      <c r="CI6" s="74"/>
      <c r="CJ6" s="74"/>
      <c r="CK6" s="74"/>
      <c r="CL6" s="74"/>
      <c r="CM6" s="74"/>
      <c r="CN6" s="74"/>
      <c r="CO6" s="74"/>
      <c r="CP6" s="74"/>
      <c r="CQ6" s="74"/>
      <c r="CR6" s="74"/>
      <c r="CS6" s="74"/>
      <c r="CT6" s="74"/>
      <c r="CU6" s="74"/>
      <c r="CV6" s="74"/>
      <c r="CW6" s="74"/>
      <c r="CX6" s="74"/>
      <c r="CY6" s="74"/>
      <c r="CZ6" s="74"/>
      <c r="DA6" s="74"/>
      <c r="DB6" s="74"/>
      <c r="DC6" s="74"/>
      <c r="DD6" s="74"/>
      <c r="DE6" s="74"/>
      <c r="DF6" s="74"/>
      <c r="DG6" s="74"/>
      <c r="DH6" s="74"/>
      <c r="DI6" s="74"/>
      <c r="DJ6" s="74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74"/>
      <c r="EL6" s="74"/>
      <c r="EM6" s="74"/>
      <c r="EN6" s="74"/>
      <c r="EO6" s="74"/>
      <c r="EP6" s="74"/>
      <c r="EQ6" s="74"/>
      <c r="ER6" s="74"/>
      <c r="ES6" s="74"/>
      <c r="ET6" s="74"/>
      <c r="EU6" s="74"/>
      <c r="EV6" s="74"/>
      <c r="EW6" s="74"/>
      <c r="EX6" s="74"/>
      <c r="EY6" s="74"/>
      <c r="EZ6" s="74"/>
      <c r="FA6" s="74"/>
      <c r="FB6" s="74"/>
      <c r="FC6" s="7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  <c r="GM6" s="74"/>
      <c r="GN6" s="74"/>
      <c r="GO6" s="74"/>
      <c r="GP6" s="74"/>
      <c r="GQ6" s="74"/>
      <c r="GR6" s="74"/>
      <c r="GS6" s="74"/>
      <c r="GT6" s="74"/>
      <c r="GU6" s="74"/>
      <c r="GV6" s="74"/>
      <c r="GW6" s="74"/>
      <c r="GX6" s="74"/>
      <c r="GY6" s="74"/>
      <c r="GZ6" s="74"/>
      <c r="HA6" s="74"/>
      <c r="HB6" s="74"/>
      <c r="HC6" s="74"/>
      <c r="HD6" s="74"/>
      <c r="HE6" s="74"/>
      <c r="HF6" s="74"/>
      <c r="HG6" s="74"/>
      <c r="HH6" s="74"/>
      <c r="HI6" s="74"/>
      <c r="HJ6" s="74"/>
      <c r="HK6" s="74"/>
      <c r="HL6" s="74"/>
      <c r="HM6" s="74"/>
      <c r="HN6" s="74"/>
      <c r="HO6" s="74"/>
      <c r="HP6" s="74"/>
      <c r="HQ6" s="74"/>
      <c r="HR6" s="74"/>
      <c r="HS6" s="74"/>
      <c r="HT6" s="74"/>
      <c r="HU6" s="74"/>
      <c r="HV6" s="74"/>
      <c r="HW6" s="74"/>
      <c r="HX6" s="74"/>
      <c r="HY6" s="74"/>
      <c r="HZ6" s="74"/>
      <c r="IA6" s="74"/>
    </row>
    <row r="7" spans="1:235" s="2" customFormat="1" ht="15" customHeight="1" x14ac:dyDescent="0.25">
      <c r="J7" s="184" t="s">
        <v>191</v>
      </c>
      <c r="K7" s="184"/>
      <c r="L7" s="184"/>
      <c r="M7" s="184"/>
      <c r="N7" s="184"/>
      <c r="O7" s="76"/>
    </row>
    <row r="8" spans="1:235" ht="7.5" customHeight="1" x14ac:dyDescent="0.25">
      <c r="L8" s="61"/>
      <c r="M8" s="62"/>
      <c r="N8" s="62"/>
    </row>
    <row r="9" spans="1:235" x14ac:dyDescent="0.25">
      <c r="J9" s="189" t="s">
        <v>113</v>
      </c>
      <c r="K9" s="189"/>
      <c r="L9" s="189"/>
      <c r="M9" s="189"/>
      <c r="N9" s="189"/>
    </row>
    <row r="10" spans="1:235" x14ac:dyDescent="0.25">
      <c r="J10" s="189" t="s">
        <v>173</v>
      </c>
      <c r="K10" s="189"/>
      <c r="L10" s="189"/>
      <c r="M10" s="189"/>
      <c r="N10" s="189"/>
    </row>
    <row r="11" spans="1:235" x14ac:dyDescent="0.25">
      <c r="J11" s="189" t="s">
        <v>114</v>
      </c>
      <c r="K11" s="189"/>
      <c r="L11" s="189"/>
      <c r="M11" s="189"/>
      <c r="N11" s="189"/>
    </row>
    <row r="12" spans="1:235" s="1" customFormat="1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190"/>
      <c r="K12" s="190"/>
      <c r="L12" s="190"/>
      <c r="M12" s="190"/>
      <c r="N12" s="190"/>
    </row>
    <row r="13" spans="1:235" s="1" customFormat="1" ht="15.75" x14ac:dyDescent="0.25">
      <c r="A13" s="46"/>
      <c r="B13" s="191" t="s">
        <v>183</v>
      </c>
      <c r="C13" s="191"/>
      <c r="D13" s="191"/>
      <c r="E13" s="191"/>
      <c r="F13" s="191"/>
      <c r="G13" s="191"/>
      <c r="H13" s="191"/>
      <c r="I13" s="191"/>
      <c r="J13" s="191"/>
    </row>
    <row r="14" spans="1:235" s="1" customFormat="1" ht="15.75" x14ac:dyDescent="0.25">
      <c r="A14" s="46"/>
      <c r="B14" s="191" t="s">
        <v>115</v>
      </c>
      <c r="C14" s="191"/>
      <c r="D14" s="191"/>
      <c r="E14" s="191"/>
      <c r="F14" s="191"/>
      <c r="G14" s="191"/>
      <c r="H14" s="191"/>
      <c r="I14" s="191"/>
      <c r="J14" s="191"/>
    </row>
    <row r="15" spans="1:235" ht="15.75" thickBot="1" x14ac:dyDescent="0.3">
      <c r="M15" s="192" t="s">
        <v>116</v>
      </c>
      <c r="N15" s="192"/>
    </row>
    <row r="16" spans="1:235" ht="15.75" customHeight="1" x14ac:dyDescent="0.25">
      <c r="A16" s="125" t="s">
        <v>0</v>
      </c>
      <c r="B16" s="122" t="s">
        <v>108</v>
      </c>
      <c r="C16" s="139" t="s">
        <v>109</v>
      </c>
      <c r="D16" s="130" t="s">
        <v>110</v>
      </c>
      <c r="E16" s="130" t="s">
        <v>2</v>
      </c>
      <c r="F16" s="130" t="s">
        <v>3</v>
      </c>
      <c r="G16" s="130" t="s">
        <v>4</v>
      </c>
      <c r="H16" s="130" t="s">
        <v>5</v>
      </c>
      <c r="I16" s="130" t="s">
        <v>6</v>
      </c>
      <c r="J16" s="122" t="s">
        <v>111</v>
      </c>
      <c r="K16" s="123"/>
      <c r="L16" s="123"/>
      <c r="M16" s="123"/>
      <c r="N16" s="124"/>
    </row>
    <row r="17" spans="1:14" ht="15.75" x14ac:dyDescent="0.25">
      <c r="A17" s="126"/>
      <c r="B17" s="128"/>
      <c r="C17" s="140"/>
      <c r="D17" s="131"/>
      <c r="E17" s="131"/>
      <c r="F17" s="131"/>
      <c r="G17" s="131"/>
      <c r="H17" s="131"/>
      <c r="I17" s="131"/>
      <c r="J17" s="128" t="s">
        <v>1</v>
      </c>
      <c r="K17" s="128" t="s">
        <v>7</v>
      </c>
      <c r="L17" s="193" t="s">
        <v>8</v>
      </c>
      <c r="M17" s="193"/>
      <c r="N17" s="194"/>
    </row>
    <row r="18" spans="1:14" ht="60.75" customHeight="1" thickBot="1" x14ac:dyDescent="0.3">
      <c r="A18" s="127"/>
      <c r="B18" s="129"/>
      <c r="C18" s="141"/>
      <c r="D18" s="132"/>
      <c r="E18" s="132"/>
      <c r="F18" s="132"/>
      <c r="G18" s="132"/>
      <c r="H18" s="132"/>
      <c r="I18" s="132"/>
      <c r="J18" s="129"/>
      <c r="K18" s="129"/>
      <c r="L18" s="55" t="s">
        <v>9</v>
      </c>
      <c r="M18" s="55" t="s">
        <v>10</v>
      </c>
      <c r="N18" s="56" t="s">
        <v>11</v>
      </c>
    </row>
    <row r="19" spans="1:14" ht="16.5" thickBot="1" x14ac:dyDescent="0.3">
      <c r="A19" s="3" t="s">
        <v>12</v>
      </c>
      <c r="B19" s="30" t="s">
        <v>13</v>
      </c>
      <c r="C19" s="30"/>
      <c r="D19" s="4"/>
      <c r="E19" s="5">
        <f t="shared" ref="E19:I19" si="0">E20+E54+E88</f>
        <v>6936.8999999999987</v>
      </c>
      <c r="F19" s="5">
        <f t="shared" si="0"/>
        <v>6854.4</v>
      </c>
      <c r="G19" s="5">
        <f t="shared" si="0"/>
        <v>7143.4</v>
      </c>
      <c r="H19" s="5">
        <f t="shared" si="0"/>
        <v>7059.9999999999991</v>
      </c>
      <c r="I19" s="5">
        <f t="shared" si="0"/>
        <v>10267.800000000001</v>
      </c>
      <c r="J19" s="106"/>
      <c r="K19" s="107"/>
      <c r="L19" s="107"/>
      <c r="M19" s="107"/>
      <c r="N19" s="108"/>
    </row>
    <row r="20" spans="1:14" ht="33.75" customHeight="1" thickBot="1" x14ac:dyDescent="0.3">
      <c r="A20" s="6" t="s">
        <v>14</v>
      </c>
      <c r="B20" s="31" t="s">
        <v>15</v>
      </c>
      <c r="C20" s="31"/>
      <c r="D20" s="7"/>
      <c r="E20" s="8">
        <f>E21+E39+E43-0.1</f>
        <v>5872.5999999999985</v>
      </c>
      <c r="F20" s="8">
        <f>F21+F39+F43</f>
        <v>6311</v>
      </c>
      <c r="G20" s="8">
        <f>G21+G39+G43</f>
        <v>6379.7</v>
      </c>
      <c r="H20" s="8">
        <f>H21+H39+H43</f>
        <v>6551.5999999999995</v>
      </c>
      <c r="I20" s="8">
        <f>I21+I39+I43</f>
        <v>6651.6</v>
      </c>
      <c r="J20" s="142"/>
      <c r="K20" s="143"/>
      <c r="L20" s="143"/>
      <c r="M20" s="143"/>
      <c r="N20" s="144"/>
    </row>
    <row r="21" spans="1:14" ht="98.25" customHeight="1" thickBot="1" x14ac:dyDescent="0.3">
      <c r="A21" s="45" t="s">
        <v>16</v>
      </c>
      <c r="B21" s="32" t="s">
        <v>17</v>
      </c>
      <c r="C21" s="32"/>
      <c r="D21" s="10"/>
      <c r="E21" s="11">
        <f t="shared" ref="E21:I21" si="1">E22+E32+E36</f>
        <v>891.8</v>
      </c>
      <c r="F21" s="11">
        <f t="shared" si="1"/>
        <v>1010.7</v>
      </c>
      <c r="G21" s="11">
        <f t="shared" si="1"/>
        <v>989.4</v>
      </c>
      <c r="H21" s="11">
        <f t="shared" si="1"/>
        <v>1076</v>
      </c>
      <c r="I21" s="11">
        <f t="shared" si="1"/>
        <v>1107.5</v>
      </c>
      <c r="J21" s="116"/>
      <c r="K21" s="117"/>
      <c r="L21" s="117"/>
      <c r="M21" s="117"/>
      <c r="N21" s="118"/>
    </row>
    <row r="22" spans="1:14" ht="84" customHeight="1" x14ac:dyDescent="0.25">
      <c r="A22" s="97" t="s">
        <v>18</v>
      </c>
      <c r="B22" s="100" t="s">
        <v>19</v>
      </c>
      <c r="C22" s="103">
        <v>11</v>
      </c>
      <c r="D22" s="12"/>
      <c r="E22" s="13">
        <f t="shared" ref="E22:I22" si="2">SUM(E23:E31)</f>
        <v>143.4</v>
      </c>
      <c r="F22" s="13">
        <f t="shared" si="2"/>
        <v>160.69999999999999</v>
      </c>
      <c r="G22" s="13">
        <f t="shared" si="2"/>
        <v>149.4</v>
      </c>
      <c r="H22" s="13">
        <f t="shared" si="2"/>
        <v>191</v>
      </c>
      <c r="I22" s="13">
        <f t="shared" si="2"/>
        <v>197.5</v>
      </c>
      <c r="J22" s="37" t="s">
        <v>117</v>
      </c>
      <c r="K22" s="14" t="s">
        <v>20</v>
      </c>
      <c r="L22" s="14">
        <v>60</v>
      </c>
      <c r="M22" s="14">
        <v>62</v>
      </c>
      <c r="N22" s="39">
        <v>65</v>
      </c>
    </row>
    <row r="23" spans="1:14" ht="63.75" customHeight="1" x14ac:dyDescent="0.25">
      <c r="A23" s="98"/>
      <c r="B23" s="101"/>
      <c r="C23" s="104"/>
      <c r="D23" s="16"/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38" t="s">
        <v>118</v>
      </c>
      <c r="K23" s="18" t="s">
        <v>174</v>
      </c>
      <c r="L23" s="18">
        <v>135</v>
      </c>
      <c r="M23" s="18">
        <v>140</v>
      </c>
      <c r="N23" s="40">
        <v>145</v>
      </c>
    </row>
    <row r="24" spans="1:14" ht="32.25" customHeight="1" x14ac:dyDescent="0.25">
      <c r="A24" s="98"/>
      <c r="B24" s="101"/>
      <c r="C24" s="104"/>
      <c r="D24" s="16"/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38" t="s">
        <v>120</v>
      </c>
      <c r="K24" s="18" t="s">
        <v>174</v>
      </c>
      <c r="L24" s="59" t="s">
        <v>95</v>
      </c>
      <c r="M24" s="59" t="s">
        <v>96</v>
      </c>
      <c r="N24" s="60" t="s">
        <v>97</v>
      </c>
    </row>
    <row r="25" spans="1:14" ht="31.5" x14ac:dyDescent="0.25">
      <c r="A25" s="98"/>
      <c r="B25" s="101"/>
      <c r="C25" s="104"/>
      <c r="D25" s="16"/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38" t="s">
        <v>119</v>
      </c>
      <c r="K25" s="18" t="s">
        <v>20</v>
      </c>
      <c r="L25" s="18" t="s">
        <v>98</v>
      </c>
      <c r="M25" s="18" t="s">
        <v>99</v>
      </c>
      <c r="N25" s="40" t="s">
        <v>100</v>
      </c>
    </row>
    <row r="26" spans="1:14" ht="36" customHeight="1" x14ac:dyDescent="0.25">
      <c r="A26" s="98"/>
      <c r="B26" s="101"/>
      <c r="C26" s="104"/>
      <c r="D26" s="16"/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38" t="s">
        <v>121</v>
      </c>
      <c r="K26" s="18" t="s">
        <v>20</v>
      </c>
      <c r="L26" s="18">
        <v>715</v>
      </c>
      <c r="M26" s="18">
        <v>720</v>
      </c>
      <c r="N26" s="40">
        <v>725</v>
      </c>
    </row>
    <row r="27" spans="1:14" ht="47.25" x14ac:dyDescent="0.25">
      <c r="A27" s="98"/>
      <c r="B27" s="101"/>
      <c r="C27" s="104"/>
      <c r="D27" s="16"/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38" t="s">
        <v>175</v>
      </c>
      <c r="K27" s="18" t="s">
        <v>174</v>
      </c>
      <c r="L27" s="18" t="s">
        <v>101</v>
      </c>
      <c r="M27" s="18" t="s">
        <v>101</v>
      </c>
      <c r="N27" s="40" t="s">
        <v>102</v>
      </c>
    </row>
    <row r="28" spans="1:14" ht="47.25" customHeight="1" x14ac:dyDescent="0.25">
      <c r="A28" s="98"/>
      <c r="B28" s="101"/>
      <c r="C28" s="104"/>
      <c r="D28" s="16"/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09" t="s">
        <v>122</v>
      </c>
      <c r="K28" s="110" t="s">
        <v>20</v>
      </c>
      <c r="L28" s="110">
        <v>7</v>
      </c>
      <c r="M28" s="110">
        <v>7</v>
      </c>
      <c r="N28" s="188">
        <v>7</v>
      </c>
    </row>
    <row r="29" spans="1:14" ht="15.75" x14ac:dyDescent="0.25">
      <c r="A29" s="98"/>
      <c r="B29" s="101"/>
      <c r="C29" s="104"/>
      <c r="D29" s="16" t="s">
        <v>21</v>
      </c>
      <c r="E29" s="17">
        <v>109.5</v>
      </c>
      <c r="F29" s="17">
        <v>138.5</v>
      </c>
      <c r="G29" s="17">
        <v>127.2</v>
      </c>
      <c r="H29" s="17">
        <v>153</v>
      </c>
      <c r="I29" s="17">
        <v>157.5</v>
      </c>
      <c r="J29" s="101"/>
      <c r="K29" s="111"/>
      <c r="L29" s="111"/>
      <c r="M29" s="111"/>
      <c r="N29" s="156"/>
    </row>
    <row r="30" spans="1:14" ht="15.75" x14ac:dyDescent="0.25">
      <c r="A30" s="98"/>
      <c r="B30" s="101"/>
      <c r="C30" s="104"/>
      <c r="D30" s="16" t="s">
        <v>22</v>
      </c>
      <c r="E30" s="17">
        <v>0</v>
      </c>
      <c r="F30" s="17">
        <v>22.2</v>
      </c>
      <c r="G30" s="17"/>
      <c r="H30" s="17">
        <v>38</v>
      </c>
      <c r="I30" s="17">
        <v>40</v>
      </c>
      <c r="J30" s="101"/>
      <c r="K30" s="111"/>
      <c r="L30" s="111"/>
      <c r="M30" s="111"/>
      <c r="N30" s="156"/>
    </row>
    <row r="31" spans="1:14" ht="16.5" thickBot="1" x14ac:dyDescent="0.3">
      <c r="A31" s="99"/>
      <c r="B31" s="102"/>
      <c r="C31" s="105"/>
      <c r="D31" s="16" t="s">
        <v>23</v>
      </c>
      <c r="E31" s="17">
        <v>33.9</v>
      </c>
      <c r="F31" s="17">
        <v>0</v>
      </c>
      <c r="G31" s="17">
        <v>22.2</v>
      </c>
      <c r="H31" s="17">
        <v>0</v>
      </c>
      <c r="I31" s="17">
        <v>0</v>
      </c>
      <c r="J31" s="102"/>
      <c r="K31" s="112"/>
      <c r="L31" s="112"/>
      <c r="M31" s="112"/>
      <c r="N31" s="157"/>
    </row>
    <row r="32" spans="1:14" ht="51" customHeight="1" x14ac:dyDescent="0.25">
      <c r="A32" s="97" t="s">
        <v>24</v>
      </c>
      <c r="B32" s="100" t="s">
        <v>25</v>
      </c>
      <c r="C32" s="103">
        <v>11</v>
      </c>
      <c r="D32" s="12" t="s">
        <v>21</v>
      </c>
      <c r="E32" s="13">
        <f>SUM(E33:E35)+238</f>
        <v>238</v>
      </c>
      <c r="F32" s="13">
        <f>SUM(F33:F35)+292</f>
        <v>292</v>
      </c>
      <c r="G32" s="13">
        <f>SUM(G33:G35)+292</f>
        <v>292</v>
      </c>
      <c r="H32" s="13">
        <f>SUM(H33:H35)+305</f>
        <v>305</v>
      </c>
      <c r="I32" s="13">
        <f>SUM(I33:I35)+310</f>
        <v>310</v>
      </c>
      <c r="J32" s="37" t="s">
        <v>26</v>
      </c>
      <c r="K32" s="14" t="s">
        <v>20</v>
      </c>
      <c r="L32" s="14">
        <v>8</v>
      </c>
      <c r="M32" s="14">
        <v>8</v>
      </c>
      <c r="N32" s="39">
        <v>9</v>
      </c>
    </row>
    <row r="33" spans="1:15" ht="49.5" customHeight="1" x14ac:dyDescent="0.25">
      <c r="A33" s="98"/>
      <c r="B33" s="101"/>
      <c r="C33" s="104"/>
      <c r="D33" s="16"/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38" t="s">
        <v>123</v>
      </c>
      <c r="K33" s="18" t="s">
        <v>174</v>
      </c>
      <c r="L33" s="18">
        <v>10</v>
      </c>
      <c r="M33" s="18">
        <v>11</v>
      </c>
      <c r="N33" s="40">
        <v>11</v>
      </c>
    </row>
    <row r="34" spans="1:15" ht="47.25" x14ac:dyDescent="0.25">
      <c r="A34" s="98"/>
      <c r="B34" s="101"/>
      <c r="C34" s="104"/>
      <c r="D34" s="16"/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38" t="s">
        <v>27</v>
      </c>
      <c r="K34" s="18" t="s">
        <v>20</v>
      </c>
      <c r="L34" s="18">
        <v>2</v>
      </c>
      <c r="M34" s="18">
        <v>3</v>
      </c>
      <c r="N34" s="40">
        <v>3</v>
      </c>
    </row>
    <row r="35" spans="1:15" ht="48" thickBot="1" x14ac:dyDescent="0.3">
      <c r="A35" s="99"/>
      <c r="B35" s="102"/>
      <c r="C35" s="105"/>
      <c r="D35" s="16"/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38" t="s">
        <v>124</v>
      </c>
      <c r="K35" s="18" t="s">
        <v>174</v>
      </c>
      <c r="L35" s="18">
        <v>6</v>
      </c>
      <c r="M35" s="18">
        <v>6</v>
      </c>
      <c r="N35" s="40">
        <v>7</v>
      </c>
    </row>
    <row r="36" spans="1:15" ht="32.25" customHeight="1" x14ac:dyDescent="0.25">
      <c r="A36" s="97" t="s">
        <v>28</v>
      </c>
      <c r="B36" s="100" t="s">
        <v>29</v>
      </c>
      <c r="C36" s="103" t="s">
        <v>143</v>
      </c>
      <c r="D36" s="145" t="s">
        <v>21</v>
      </c>
      <c r="E36" s="146">
        <f>SUM(E37:E38)+510.4</f>
        <v>510.4</v>
      </c>
      <c r="F36" s="146">
        <f>SUM(F37:F38)+558</f>
        <v>558</v>
      </c>
      <c r="G36" s="162">
        <v>548</v>
      </c>
      <c r="H36" s="146">
        <f>SUM(H37:H38)+580</f>
        <v>580</v>
      </c>
      <c r="I36" s="146">
        <f>SUM(I37:I38)+600</f>
        <v>600</v>
      </c>
      <c r="J36" s="37" t="s">
        <v>120</v>
      </c>
      <c r="K36" s="14" t="s">
        <v>174</v>
      </c>
      <c r="L36" s="14" t="s">
        <v>101</v>
      </c>
      <c r="M36" s="14" t="s">
        <v>103</v>
      </c>
      <c r="N36" s="39" t="s">
        <v>104</v>
      </c>
      <c r="O36" s="87" t="s">
        <v>194</v>
      </c>
    </row>
    <row r="37" spans="1:15" ht="49.5" customHeight="1" x14ac:dyDescent="0.25">
      <c r="A37" s="98"/>
      <c r="B37" s="101"/>
      <c r="C37" s="104"/>
      <c r="D37" s="111"/>
      <c r="E37" s="147"/>
      <c r="F37" s="147"/>
      <c r="G37" s="163"/>
      <c r="H37" s="147"/>
      <c r="I37" s="147"/>
      <c r="J37" s="38" t="s">
        <v>125</v>
      </c>
      <c r="K37" s="18" t="s">
        <v>20</v>
      </c>
      <c r="L37" s="18">
        <v>5</v>
      </c>
      <c r="M37" s="18">
        <v>6</v>
      </c>
      <c r="N37" s="40">
        <v>6</v>
      </c>
    </row>
    <row r="38" spans="1:15" ht="32.25" customHeight="1" thickBot="1" x14ac:dyDescent="0.3">
      <c r="A38" s="99"/>
      <c r="B38" s="102"/>
      <c r="C38" s="105"/>
      <c r="D38" s="112"/>
      <c r="E38" s="148"/>
      <c r="F38" s="148"/>
      <c r="G38" s="164"/>
      <c r="H38" s="148"/>
      <c r="I38" s="148"/>
      <c r="J38" s="38" t="s">
        <v>126</v>
      </c>
      <c r="K38" s="18" t="s">
        <v>174</v>
      </c>
      <c r="L38" s="79" t="s">
        <v>105</v>
      </c>
      <c r="M38" s="79" t="s">
        <v>106</v>
      </c>
      <c r="N38" s="80" t="s">
        <v>107</v>
      </c>
    </row>
    <row r="39" spans="1:15" ht="48" thickBot="1" x14ac:dyDescent="0.3">
      <c r="A39" s="9" t="s">
        <v>30</v>
      </c>
      <c r="B39" s="32" t="s">
        <v>31</v>
      </c>
      <c r="C39" s="32"/>
      <c r="D39" s="10"/>
      <c r="E39" s="11">
        <f t="shared" ref="E39:I39" si="3">SUM(E40:E41)</f>
        <v>48.599999999999994</v>
      </c>
      <c r="F39" s="11">
        <f t="shared" si="3"/>
        <v>49.8</v>
      </c>
      <c r="G39" s="11">
        <f t="shared" si="3"/>
        <v>49.8</v>
      </c>
      <c r="H39" s="11">
        <f t="shared" si="3"/>
        <v>68.8</v>
      </c>
      <c r="I39" s="11">
        <f t="shared" si="3"/>
        <v>69.8</v>
      </c>
      <c r="J39" s="116"/>
      <c r="K39" s="117"/>
      <c r="L39" s="117"/>
      <c r="M39" s="117"/>
      <c r="N39" s="118"/>
    </row>
    <row r="40" spans="1:15" ht="63.75" thickBot="1" x14ac:dyDescent="0.3">
      <c r="A40" s="44" t="s">
        <v>32</v>
      </c>
      <c r="B40" s="33" t="s">
        <v>33</v>
      </c>
      <c r="C40" s="47">
        <v>11</v>
      </c>
      <c r="D40" s="12" t="s">
        <v>21</v>
      </c>
      <c r="E40" s="19">
        <v>34.799999999999997</v>
      </c>
      <c r="F40" s="19">
        <v>34.799999999999997</v>
      </c>
      <c r="G40" s="19">
        <v>34.799999999999997</v>
      </c>
      <c r="H40" s="19">
        <v>34.799999999999997</v>
      </c>
      <c r="I40" s="19">
        <v>34.799999999999997</v>
      </c>
      <c r="J40" s="37" t="s">
        <v>127</v>
      </c>
      <c r="K40" s="14" t="s">
        <v>174</v>
      </c>
      <c r="L40" s="14">
        <v>10</v>
      </c>
      <c r="M40" s="14">
        <v>10</v>
      </c>
      <c r="N40" s="39">
        <v>10</v>
      </c>
    </row>
    <row r="41" spans="1:15" ht="114" customHeight="1" x14ac:dyDescent="0.25">
      <c r="A41" s="97" t="s">
        <v>34</v>
      </c>
      <c r="B41" s="100" t="s">
        <v>35</v>
      </c>
      <c r="C41" s="103">
        <v>11</v>
      </c>
      <c r="D41" s="12" t="s">
        <v>21</v>
      </c>
      <c r="E41" s="13">
        <f>SUM(E42:E42)+13.8</f>
        <v>13.8</v>
      </c>
      <c r="F41" s="13">
        <f>SUM(F42:F42)+15</f>
        <v>15</v>
      </c>
      <c r="G41" s="13">
        <f>SUM(G42:G42)+15</f>
        <v>15</v>
      </c>
      <c r="H41" s="13">
        <f>SUM(H42:H42)+34</f>
        <v>34</v>
      </c>
      <c r="I41" s="13">
        <f>SUM(I42:I42)+35</f>
        <v>35</v>
      </c>
      <c r="J41" s="37" t="s">
        <v>128</v>
      </c>
      <c r="K41" s="14" t="s">
        <v>36</v>
      </c>
      <c r="L41" s="14">
        <v>1.3</v>
      </c>
      <c r="M41" s="14">
        <v>1.5</v>
      </c>
      <c r="N41" s="39">
        <v>1.5</v>
      </c>
    </row>
    <row r="42" spans="1:15" ht="47.25" customHeight="1" thickBot="1" x14ac:dyDescent="0.3">
      <c r="A42" s="99"/>
      <c r="B42" s="102"/>
      <c r="C42" s="105"/>
      <c r="D42" s="16"/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38" t="s">
        <v>129</v>
      </c>
      <c r="K42" s="18" t="s">
        <v>36</v>
      </c>
      <c r="L42" s="18">
        <v>10</v>
      </c>
      <c r="M42" s="18">
        <v>10.5</v>
      </c>
      <c r="N42" s="40">
        <v>10.5</v>
      </c>
    </row>
    <row r="43" spans="1:15" ht="48" thickBot="1" x14ac:dyDescent="0.3">
      <c r="A43" s="9" t="s">
        <v>37</v>
      </c>
      <c r="B43" s="32" t="s">
        <v>198</v>
      </c>
      <c r="C43" s="32"/>
      <c r="D43" s="10"/>
      <c r="E43" s="11">
        <f t="shared" ref="E43:I43" si="4">SUM(E44:E44)</f>
        <v>4932.2999999999993</v>
      </c>
      <c r="F43" s="11">
        <f t="shared" si="4"/>
        <v>5250.5</v>
      </c>
      <c r="G43" s="11">
        <f t="shared" si="4"/>
        <v>5340.5</v>
      </c>
      <c r="H43" s="11">
        <f t="shared" si="4"/>
        <v>5406.7999999999993</v>
      </c>
      <c r="I43" s="11">
        <f t="shared" si="4"/>
        <v>5474.3</v>
      </c>
      <c r="J43" s="116"/>
      <c r="K43" s="117"/>
      <c r="L43" s="117"/>
      <c r="M43" s="117"/>
      <c r="N43" s="118"/>
    </row>
    <row r="44" spans="1:15" ht="36" customHeight="1" x14ac:dyDescent="0.25">
      <c r="A44" s="113" t="s">
        <v>38</v>
      </c>
      <c r="B44" s="100" t="s">
        <v>195</v>
      </c>
      <c r="C44" s="103" t="s">
        <v>144</v>
      </c>
      <c r="D44" s="12"/>
      <c r="E44" s="13">
        <f t="shared" ref="E44:I44" si="5">SUM(E45:E53)</f>
        <v>4932.2999999999993</v>
      </c>
      <c r="F44" s="13">
        <f t="shared" si="5"/>
        <v>5250.5</v>
      </c>
      <c r="G44" s="13">
        <f t="shared" si="5"/>
        <v>5340.5</v>
      </c>
      <c r="H44" s="13">
        <f t="shared" si="5"/>
        <v>5406.7999999999993</v>
      </c>
      <c r="I44" s="13">
        <f t="shared" si="5"/>
        <v>5474.3</v>
      </c>
      <c r="J44" s="37" t="s">
        <v>176</v>
      </c>
      <c r="K44" s="14" t="s">
        <v>174</v>
      </c>
      <c r="L44" s="14">
        <v>8</v>
      </c>
      <c r="M44" s="14">
        <v>8</v>
      </c>
      <c r="N44" s="39">
        <v>8</v>
      </c>
    </row>
    <row r="45" spans="1:15" ht="51.75" customHeight="1" x14ac:dyDescent="0.25">
      <c r="A45" s="114"/>
      <c r="B45" s="101"/>
      <c r="C45" s="104"/>
      <c r="D45" s="16"/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38" t="s">
        <v>130</v>
      </c>
      <c r="K45" s="18" t="s">
        <v>174</v>
      </c>
      <c r="L45" s="18">
        <v>25</v>
      </c>
      <c r="M45" s="18">
        <v>25</v>
      </c>
      <c r="N45" s="40">
        <v>25</v>
      </c>
    </row>
    <row r="46" spans="1:15" ht="94.5" x14ac:dyDescent="0.25">
      <c r="A46" s="114"/>
      <c r="B46" s="101"/>
      <c r="C46" s="104"/>
      <c r="D46" s="16"/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38" t="s">
        <v>131</v>
      </c>
      <c r="K46" s="18" t="s">
        <v>36</v>
      </c>
      <c r="L46" s="18">
        <v>20</v>
      </c>
      <c r="M46" s="18">
        <v>20.5</v>
      </c>
      <c r="N46" s="40">
        <v>21</v>
      </c>
    </row>
    <row r="47" spans="1:15" ht="72.75" customHeight="1" x14ac:dyDescent="0.25">
      <c r="A47" s="114"/>
      <c r="B47" s="101"/>
      <c r="C47" s="104"/>
      <c r="D47" s="16"/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09" t="s">
        <v>132</v>
      </c>
      <c r="K47" s="110" t="s">
        <v>36</v>
      </c>
      <c r="L47" s="110">
        <v>9</v>
      </c>
      <c r="M47" s="110">
        <v>9</v>
      </c>
      <c r="N47" s="188">
        <v>9.5</v>
      </c>
    </row>
    <row r="48" spans="1:15" ht="15.75" x14ac:dyDescent="0.25">
      <c r="A48" s="114"/>
      <c r="B48" s="101"/>
      <c r="C48" s="104"/>
      <c r="D48" s="88" t="s">
        <v>21</v>
      </c>
      <c r="E48" s="77">
        <v>4511.3999999999996</v>
      </c>
      <c r="F48" s="77">
        <v>4746.6000000000004</v>
      </c>
      <c r="G48" s="89">
        <v>4803.8</v>
      </c>
      <c r="H48" s="17">
        <v>4944.2</v>
      </c>
      <c r="I48" s="17">
        <v>5045.8</v>
      </c>
      <c r="J48" s="101"/>
      <c r="K48" s="111"/>
      <c r="L48" s="111"/>
      <c r="M48" s="111"/>
      <c r="N48" s="156"/>
      <c r="O48" s="78"/>
    </row>
    <row r="49" spans="1:20" ht="15.75" x14ac:dyDescent="0.25">
      <c r="A49" s="114"/>
      <c r="B49" s="101"/>
      <c r="C49" s="104"/>
      <c r="D49" s="88" t="s">
        <v>22</v>
      </c>
      <c r="E49" s="77"/>
      <c r="F49" s="77"/>
      <c r="G49" s="89">
        <v>4.5</v>
      </c>
      <c r="H49" s="17"/>
      <c r="I49" s="17"/>
      <c r="J49" s="101"/>
      <c r="K49" s="111"/>
      <c r="L49" s="111"/>
      <c r="M49" s="111"/>
      <c r="N49" s="156"/>
      <c r="O49" s="78"/>
    </row>
    <row r="50" spans="1:20" ht="15.75" x14ac:dyDescent="0.25">
      <c r="A50" s="114"/>
      <c r="B50" s="101"/>
      <c r="C50" s="104"/>
      <c r="D50" s="88" t="s">
        <v>39</v>
      </c>
      <c r="E50" s="77">
        <v>393.7</v>
      </c>
      <c r="F50" s="77">
        <v>380.4</v>
      </c>
      <c r="G50" s="89">
        <v>389.4</v>
      </c>
      <c r="H50" s="77">
        <v>384.2</v>
      </c>
      <c r="I50" s="17">
        <v>399.7</v>
      </c>
      <c r="J50" s="101"/>
      <c r="K50" s="111"/>
      <c r="L50" s="111"/>
      <c r="M50" s="111"/>
      <c r="N50" s="156"/>
      <c r="O50" s="181"/>
      <c r="P50" s="182"/>
      <c r="Q50" s="182"/>
      <c r="R50" s="182"/>
    </row>
    <row r="51" spans="1:20" ht="15.75" x14ac:dyDescent="0.25">
      <c r="A51" s="114"/>
      <c r="B51" s="101"/>
      <c r="C51" s="104"/>
      <c r="D51" s="88" t="s">
        <v>40</v>
      </c>
      <c r="E51" s="77">
        <v>27.2</v>
      </c>
      <c r="F51" s="77">
        <v>34.5</v>
      </c>
      <c r="G51" s="77">
        <v>34.5</v>
      </c>
      <c r="H51" s="77">
        <v>0</v>
      </c>
      <c r="I51" s="17">
        <v>0</v>
      </c>
      <c r="J51" s="101"/>
      <c r="K51" s="111"/>
      <c r="L51" s="111"/>
      <c r="M51" s="111"/>
      <c r="N51" s="156"/>
    </row>
    <row r="52" spans="1:20" ht="15.75" x14ac:dyDescent="0.25">
      <c r="A52" s="114"/>
      <c r="B52" s="101"/>
      <c r="C52" s="104"/>
      <c r="D52" s="88" t="s">
        <v>23</v>
      </c>
      <c r="E52" s="77">
        <v>0</v>
      </c>
      <c r="F52" s="77">
        <v>79.3</v>
      </c>
      <c r="G52" s="77">
        <v>85.6</v>
      </c>
      <c r="H52" s="77">
        <v>68.400000000000006</v>
      </c>
      <c r="I52" s="17">
        <v>18.5</v>
      </c>
      <c r="J52" s="101"/>
      <c r="K52" s="111"/>
      <c r="L52" s="111"/>
      <c r="M52" s="111"/>
      <c r="N52" s="156"/>
      <c r="O52" s="181"/>
      <c r="P52" s="182"/>
      <c r="Q52" s="182"/>
    </row>
    <row r="53" spans="1:20" ht="24.75" customHeight="1" thickBot="1" x14ac:dyDescent="0.3">
      <c r="A53" s="115"/>
      <c r="B53" s="102"/>
      <c r="C53" s="105"/>
      <c r="D53" s="88" t="s">
        <v>41</v>
      </c>
      <c r="E53" s="77">
        <v>0</v>
      </c>
      <c r="F53" s="77">
        <v>9.6999999999999993</v>
      </c>
      <c r="G53" s="77">
        <v>22.7</v>
      </c>
      <c r="H53" s="77">
        <v>10</v>
      </c>
      <c r="I53" s="17">
        <v>10.3</v>
      </c>
      <c r="J53" s="102"/>
      <c r="K53" s="112"/>
      <c r="L53" s="112"/>
      <c r="M53" s="112"/>
      <c r="N53" s="157"/>
      <c r="O53" s="93"/>
      <c r="P53" s="180"/>
      <c r="Q53" s="180"/>
      <c r="R53" s="186"/>
      <c r="S53" s="187"/>
      <c r="T53" s="94"/>
    </row>
    <row r="54" spans="1:20" ht="93" customHeight="1" thickBot="1" x14ac:dyDescent="0.3">
      <c r="A54" s="6" t="s">
        <v>42</v>
      </c>
      <c r="B54" s="31" t="s">
        <v>43</v>
      </c>
      <c r="C54" s="31"/>
      <c r="D54" s="7"/>
      <c r="E54" s="8">
        <f t="shared" ref="E54:I54" si="6">E55+E74+E84</f>
        <v>700</v>
      </c>
      <c r="F54" s="8">
        <f t="shared" si="6"/>
        <v>508.2</v>
      </c>
      <c r="G54" s="8">
        <f t="shared" si="6"/>
        <v>731.5</v>
      </c>
      <c r="H54" s="8">
        <f t="shared" si="6"/>
        <v>454.7</v>
      </c>
      <c r="I54" s="8">
        <f t="shared" si="6"/>
        <v>3560</v>
      </c>
      <c r="J54" s="119"/>
      <c r="K54" s="120"/>
      <c r="L54" s="120"/>
      <c r="M54" s="120"/>
      <c r="N54" s="121"/>
    </row>
    <row r="55" spans="1:20" ht="32.25" thickBot="1" x14ac:dyDescent="0.3">
      <c r="A55" s="45" t="s">
        <v>44</v>
      </c>
      <c r="B55" s="32" t="s">
        <v>45</v>
      </c>
      <c r="C55" s="32"/>
      <c r="D55" s="10"/>
      <c r="E55" s="11">
        <f t="shared" ref="E55:I55" si="7">E56+E59+E64+E65+E68+E70</f>
        <v>657.4</v>
      </c>
      <c r="F55" s="11">
        <f t="shared" si="7"/>
        <v>43</v>
      </c>
      <c r="G55" s="11">
        <f t="shared" si="7"/>
        <v>54.1</v>
      </c>
      <c r="H55" s="11">
        <f t="shared" si="7"/>
        <v>57</v>
      </c>
      <c r="I55" s="11">
        <f t="shared" si="7"/>
        <v>3560</v>
      </c>
      <c r="J55" s="116"/>
      <c r="K55" s="117"/>
      <c r="L55" s="117"/>
      <c r="M55" s="117"/>
      <c r="N55" s="118"/>
    </row>
    <row r="56" spans="1:20" ht="38.25" customHeight="1" x14ac:dyDescent="0.25">
      <c r="A56" s="97" t="s">
        <v>46</v>
      </c>
      <c r="B56" s="100" t="s">
        <v>186</v>
      </c>
      <c r="C56" s="103" t="s">
        <v>145</v>
      </c>
      <c r="D56" s="12"/>
      <c r="E56" s="13">
        <f t="shared" ref="E56:H56" si="8">SUM(E57:E58)</f>
        <v>0</v>
      </c>
      <c r="F56" s="13">
        <f t="shared" si="8"/>
        <v>30</v>
      </c>
      <c r="G56" s="13">
        <f t="shared" si="8"/>
        <v>18.5</v>
      </c>
      <c r="H56" s="13">
        <f t="shared" si="8"/>
        <v>0</v>
      </c>
      <c r="I56" s="13">
        <f>SUM(I57:I58)</f>
        <v>3500</v>
      </c>
      <c r="J56" s="81" t="s">
        <v>193</v>
      </c>
      <c r="K56" s="82" t="s">
        <v>36</v>
      </c>
      <c r="L56" s="83">
        <v>20</v>
      </c>
      <c r="M56" s="83">
        <v>100</v>
      </c>
      <c r="N56" s="63"/>
    </row>
    <row r="57" spans="1:20" ht="15.75" x14ac:dyDescent="0.25">
      <c r="A57" s="98"/>
      <c r="B57" s="101"/>
      <c r="C57" s="104"/>
      <c r="D57" s="16" t="s">
        <v>23</v>
      </c>
      <c r="E57" s="17">
        <v>0</v>
      </c>
      <c r="F57" s="17">
        <v>0</v>
      </c>
      <c r="G57" s="17">
        <v>0</v>
      </c>
      <c r="H57" s="17">
        <v>0</v>
      </c>
      <c r="I57" s="64">
        <v>1750</v>
      </c>
      <c r="J57" s="133" t="s">
        <v>185</v>
      </c>
      <c r="K57" s="135" t="s">
        <v>36</v>
      </c>
      <c r="L57" s="135"/>
      <c r="M57" s="135">
        <v>50</v>
      </c>
      <c r="N57" s="135">
        <v>100</v>
      </c>
    </row>
    <row r="58" spans="1:20" ht="16.5" thickBot="1" x14ac:dyDescent="0.3">
      <c r="A58" s="99"/>
      <c r="B58" s="102"/>
      <c r="C58" s="105"/>
      <c r="D58" s="16" t="s">
        <v>21</v>
      </c>
      <c r="E58" s="17">
        <v>0</v>
      </c>
      <c r="F58" s="17">
        <v>30</v>
      </c>
      <c r="G58" s="77">
        <v>18.5</v>
      </c>
      <c r="H58" s="17"/>
      <c r="I58" s="64">
        <v>1750</v>
      </c>
      <c r="J58" s="134"/>
      <c r="K58" s="136"/>
      <c r="L58" s="136"/>
      <c r="M58" s="136"/>
      <c r="N58" s="136"/>
    </row>
    <row r="59" spans="1:20" ht="78" customHeight="1" x14ac:dyDescent="0.25">
      <c r="A59" s="97" t="s">
        <v>47</v>
      </c>
      <c r="B59" s="100" t="s">
        <v>48</v>
      </c>
      <c r="C59" s="103" t="s">
        <v>146</v>
      </c>
      <c r="D59" s="12"/>
      <c r="E59" s="13">
        <f t="shared" ref="E59:I59" si="9">SUM(E60:E63)</f>
        <v>610</v>
      </c>
      <c r="F59" s="13">
        <f t="shared" si="9"/>
        <v>0</v>
      </c>
      <c r="G59" s="13">
        <f t="shared" si="9"/>
        <v>0</v>
      </c>
      <c r="H59" s="13">
        <f t="shared" si="9"/>
        <v>0</v>
      </c>
      <c r="I59" s="13">
        <f t="shared" si="9"/>
        <v>0</v>
      </c>
      <c r="J59" s="65" t="s">
        <v>133</v>
      </c>
      <c r="K59" s="66" t="s">
        <v>36</v>
      </c>
      <c r="L59" s="159"/>
      <c r="M59" s="160"/>
      <c r="N59" s="161"/>
    </row>
    <row r="60" spans="1:20" ht="48.75" customHeight="1" x14ac:dyDescent="0.25">
      <c r="A60" s="98"/>
      <c r="B60" s="101"/>
      <c r="C60" s="104"/>
      <c r="D60" s="16"/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09" t="s">
        <v>134</v>
      </c>
      <c r="K60" s="110" t="s">
        <v>36</v>
      </c>
      <c r="L60" s="165"/>
      <c r="M60" s="166"/>
      <c r="N60" s="167"/>
    </row>
    <row r="61" spans="1:20" ht="15.75" x14ac:dyDescent="0.25">
      <c r="A61" s="98"/>
      <c r="B61" s="101"/>
      <c r="C61" s="104"/>
      <c r="D61" s="16" t="s">
        <v>23</v>
      </c>
      <c r="E61" s="17">
        <v>0</v>
      </c>
      <c r="F61" s="17">
        <v>0</v>
      </c>
      <c r="G61" s="17">
        <v>0</v>
      </c>
      <c r="H61" s="17">
        <v>0</v>
      </c>
      <c r="I61" s="17"/>
      <c r="J61" s="101"/>
      <c r="K61" s="111"/>
      <c r="L61" s="168"/>
      <c r="M61" s="169"/>
      <c r="N61" s="170"/>
    </row>
    <row r="62" spans="1:20" ht="15.75" x14ac:dyDescent="0.25">
      <c r="A62" s="98"/>
      <c r="B62" s="101"/>
      <c r="C62" s="104"/>
      <c r="D62" s="16" t="s">
        <v>21</v>
      </c>
      <c r="E62" s="17">
        <v>60</v>
      </c>
      <c r="F62" s="17">
        <v>0</v>
      </c>
      <c r="G62" s="17">
        <v>0</v>
      </c>
      <c r="H62" s="17">
        <v>0</v>
      </c>
      <c r="I62" s="17"/>
      <c r="J62" s="101"/>
      <c r="K62" s="111"/>
      <c r="L62" s="168"/>
      <c r="M62" s="169"/>
      <c r="N62" s="170"/>
    </row>
    <row r="63" spans="1:20" ht="16.5" thickBot="1" x14ac:dyDescent="0.3">
      <c r="A63" s="99"/>
      <c r="B63" s="102"/>
      <c r="C63" s="105"/>
      <c r="D63" s="16" t="s">
        <v>40</v>
      </c>
      <c r="E63" s="17">
        <v>550</v>
      </c>
      <c r="F63" s="17">
        <v>0</v>
      </c>
      <c r="G63" s="17">
        <v>0</v>
      </c>
      <c r="H63" s="17">
        <v>0</v>
      </c>
      <c r="I63" s="17">
        <v>0</v>
      </c>
      <c r="J63" s="102"/>
      <c r="K63" s="112"/>
      <c r="L63" s="171"/>
      <c r="M63" s="172"/>
      <c r="N63" s="173"/>
    </row>
    <row r="64" spans="1:20" ht="48" hidden="1" thickBot="1" x14ac:dyDescent="0.3">
      <c r="A64" s="44" t="s">
        <v>49</v>
      </c>
      <c r="B64" s="33" t="s">
        <v>50</v>
      </c>
      <c r="C64" s="47" t="s">
        <v>146</v>
      </c>
      <c r="D64" s="12" t="s">
        <v>21</v>
      </c>
      <c r="E64" s="19">
        <v>0</v>
      </c>
      <c r="F64" s="19">
        <v>0</v>
      </c>
      <c r="G64" s="19">
        <v>0</v>
      </c>
      <c r="H64" s="19">
        <v>0</v>
      </c>
      <c r="I64" s="19"/>
      <c r="J64" s="37" t="s">
        <v>135</v>
      </c>
      <c r="K64" s="14" t="s">
        <v>36</v>
      </c>
      <c r="L64" s="14"/>
      <c r="M64" s="14"/>
      <c r="N64" s="39"/>
    </row>
    <row r="65" spans="1:14" ht="47.25" customHeight="1" x14ac:dyDescent="0.25">
      <c r="A65" s="97" t="s">
        <v>51</v>
      </c>
      <c r="B65" s="100" t="s">
        <v>52</v>
      </c>
      <c r="C65" s="103" t="s">
        <v>147</v>
      </c>
      <c r="D65" s="12"/>
      <c r="E65" s="13">
        <f t="shared" ref="E65:I65" si="10">SUM(E66:E67)</f>
        <v>47.4</v>
      </c>
      <c r="F65" s="13">
        <f t="shared" si="10"/>
        <v>13</v>
      </c>
      <c r="G65" s="13">
        <f t="shared" si="10"/>
        <v>35.6</v>
      </c>
      <c r="H65" s="13">
        <f t="shared" si="10"/>
        <v>0</v>
      </c>
      <c r="I65" s="13">
        <f t="shared" si="10"/>
        <v>0</v>
      </c>
      <c r="J65" s="100" t="s">
        <v>177</v>
      </c>
      <c r="K65" s="145" t="s">
        <v>36</v>
      </c>
      <c r="L65" s="145">
        <v>90</v>
      </c>
      <c r="M65" s="145"/>
      <c r="N65" s="155"/>
    </row>
    <row r="66" spans="1:14" ht="15.75" x14ac:dyDescent="0.25">
      <c r="A66" s="98"/>
      <c r="B66" s="101"/>
      <c r="C66" s="104"/>
      <c r="D66" s="16" t="s">
        <v>21</v>
      </c>
      <c r="E66" s="17">
        <v>47.4</v>
      </c>
      <c r="F66" s="67">
        <v>0</v>
      </c>
      <c r="G66" s="17">
        <v>22.6</v>
      </c>
      <c r="H66" s="17">
        <v>0</v>
      </c>
      <c r="I66" s="17">
        <v>0</v>
      </c>
      <c r="J66" s="101"/>
      <c r="K66" s="111"/>
      <c r="L66" s="111"/>
      <c r="M66" s="111"/>
      <c r="N66" s="156"/>
    </row>
    <row r="67" spans="1:14" ht="30" customHeight="1" thickBot="1" x14ac:dyDescent="0.3">
      <c r="A67" s="99"/>
      <c r="B67" s="102"/>
      <c r="C67" s="105"/>
      <c r="D67" s="16" t="s">
        <v>40</v>
      </c>
      <c r="E67" s="17">
        <v>0</v>
      </c>
      <c r="F67" s="17">
        <v>13</v>
      </c>
      <c r="G67" s="17">
        <v>13</v>
      </c>
      <c r="H67" s="17"/>
      <c r="I67" s="17">
        <v>0</v>
      </c>
      <c r="J67" s="102"/>
      <c r="K67" s="112"/>
      <c r="L67" s="112"/>
      <c r="M67" s="112"/>
      <c r="N67" s="157"/>
    </row>
    <row r="68" spans="1:14" ht="63" customHeight="1" x14ac:dyDescent="0.25">
      <c r="A68" s="97" t="s">
        <v>53</v>
      </c>
      <c r="B68" s="100" t="s">
        <v>54</v>
      </c>
      <c r="C68" s="103" t="s">
        <v>148</v>
      </c>
      <c r="D68" s="12" t="s">
        <v>21</v>
      </c>
      <c r="E68" s="13">
        <f>SUM(E69:E69)</f>
        <v>0</v>
      </c>
      <c r="F68" s="13">
        <f>SUM(F69:F69)</f>
        <v>0</v>
      </c>
      <c r="G68" s="13">
        <f>SUM(G69:G69)</f>
        <v>0</v>
      </c>
      <c r="H68" s="13">
        <f>SUM(H69:H69)</f>
        <v>0</v>
      </c>
      <c r="I68" s="85"/>
      <c r="J68" s="37" t="s">
        <v>55</v>
      </c>
      <c r="K68" s="14" t="s">
        <v>20</v>
      </c>
      <c r="L68" s="14"/>
      <c r="M68" s="14"/>
      <c r="N68" s="39">
        <v>1</v>
      </c>
    </row>
    <row r="69" spans="1:14" ht="26.25" customHeight="1" thickBot="1" x14ac:dyDescent="0.3">
      <c r="A69" s="99"/>
      <c r="B69" s="102"/>
      <c r="C69" s="105"/>
      <c r="D69" s="16"/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38" t="s">
        <v>136</v>
      </c>
      <c r="K69" s="18" t="s">
        <v>36</v>
      </c>
      <c r="L69" s="18"/>
      <c r="M69" s="18"/>
      <c r="N69" s="40">
        <v>100</v>
      </c>
    </row>
    <row r="70" spans="1:14" ht="81" customHeight="1" x14ac:dyDescent="0.25">
      <c r="A70" s="97" t="s">
        <v>56</v>
      </c>
      <c r="B70" s="100" t="s">
        <v>57</v>
      </c>
      <c r="C70" s="103">
        <v>11</v>
      </c>
      <c r="D70" s="12"/>
      <c r="E70" s="13">
        <f t="shared" ref="E70:I70" si="11">SUM(E71:E73)</f>
        <v>0</v>
      </c>
      <c r="F70" s="13">
        <f t="shared" si="11"/>
        <v>0</v>
      </c>
      <c r="G70" s="13">
        <f t="shared" si="11"/>
        <v>0</v>
      </c>
      <c r="H70" s="13">
        <f t="shared" si="11"/>
        <v>57</v>
      </c>
      <c r="I70" s="13">
        <f t="shared" si="11"/>
        <v>60</v>
      </c>
      <c r="J70" s="100" t="s">
        <v>180</v>
      </c>
      <c r="K70" s="145" t="s">
        <v>36</v>
      </c>
      <c r="L70" s="145"/>
      <c r="M70" s="145">
        <v>50</v>
      </c>
      <c r="N70" s="155">
        <v>100</v>
      </c>
    </row>
    <row r="71" spans="1:14" ht="15.75" x14ac:dyDescent="0.25">
      <c r="A71" s="98"/>
      <c r="B71" s="101"/>
      <c r="C71" s="104"/>
      <c r="D71" s="16" t="s">
        <v>41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01"/>
      <c r="K71" s="111"/>
      <c r="L71" s="111"/>
      <c r="M71" s="111"/>
      <c r="N71" s="156"/>
    </row>
    <row r="72" spans="1:14" ht="15.75" x14ac:dyDescent="0.25">
      <c r="A72" s="98"/>
      <c r="B72" s="101"/>
      <c r="C72" s="104"/>
      <c r="D72" s="16" t="s">
        <v>21</v>
      </c>
      <c r="E72" s="17">
        <v>0</v>
      </c>
      <c r="F72" s="17">
        <v>0</v>
      </c>
      <c r="G72" s="17">
        <v>0</v>
      </c>
      <c r="H72" s="17">
        <v>30</v>
      </c>
      <c r="I72" s="17">
        <v>30</v>
      </c>
      <c r="J72" s="101"/>
      <c r="K72" s="111"/>
      <c r="L72" s="111"/>
      <c r="M72" s="111"/>
      <c r="N72" s="156"/>
    </row>
    <row r="73" spans="1:14" ht="16.5" thickBot="1" x14ac:dyDescent="0.3">
      <c r="A73" s="99"/>
      <c r="B73" s="102"/>
      <c r="C73" s="105"/>
      <c r="D73" s="16" t="s">
        <v>23</v>
      </c>
      <c r="E73" s="17">
        <v>0</v>
      </c>
      <c r="F73" s="17">
        <v>0</v>
      </c>
      <c r="G73" s="17">
        <v>0</v>
      </c>
      <c r="H73" s="17">
        <v>27</v>
      </c>
      <c r="I73" s="17">
        <v>30</v>
      </c>
      <c r="J73" s="102"/>
      <c r="K73" s="112"/>
      <c r="L73" s="112"/>
      <c r="M73" s="112"/>
      <c r="N73" s="157"/>
    </row>
    <row r="74" spans="1:14" ht="48" thickBot="1" x14ac:dyDescent="0.3">
      <c r="A74" s="9" t="s">
        <v>58</v>
      </c>
      <c r="B74" s="32" t="s">
        <v>59</v>
      </c>
      <c r="C74" s="32"/>
      <c r="D74" s="10"/>
      <c r="E74" s="11">
        <f t="shared" ref="E74:I74" si="12">E75+E76+E81</f>
        <v>42.6</v>
      </c>
      <c r="F74" s="11">
        <f t="shared" si="12"/>
        <v>132.19999999999999</v>
      </c>
      <c r="G74" s="11">
        <f>G75+G76+G81</f>
        <v>323.59999999999997</v>
      </c>
      <c r="H74" s="11">
        <f t="shared" si="12"/>
        <v>397.7</v>
      </c>
      <c r="I74" s="11">
        <f t="shared" si="12"/>
        <v>0</v>
      </c>
      <c r="J74" s="116"/>
      <c r="K74" s="117"/>
      <c r="L74" s="117"/>
      <c r="M74" s="117"/>
      <c r="N74" s="118"/>
    </row>
    <row r="75" spans="1:14" ht="50.25" customHeight="1" thickBot="1" x14ac:dyDescent="0.3">
      <c r="A75" s="44" t="s">
        <v>60</v>
      </c>
      <c r="B75" s="33" t="s">
        <v>200</v>
      </c>
      <c r="C75" s="47" t="s">
        <v>146</v>
      </c>
      <c r="D75" s="12" t="s">
        <v>21</v>
      </c>
      <c r="E75" s="19">
        <v>0</v>
      </c>
      <c r="F75" s="19">
        <v>0</v>
      </c>
      <c r="G75" s="19">
        <v>0</v>
      </c>
      <c r="H75" s="86">
        <v>352.7</v>
      </c>
      <c r="I75" s="19">
        <v>0</v>
      </c>
      <c r="J75" s="37" t="s">
        <v>181</v>
      </c>
      <c r="K75" s="14" t="s">
        <v>36</v>
      </c>
      <c r="L75" s="14"/>
      <c r="M75" s="14">
        <v>100</v>
      </c>
      <c r="N75" s="39"/>
    </row>
    <row r="76" spans="1:14" ht="78" customHeight="1" x14ac:dyDescent="0.25">
      <c r="A76" s="97" t="s">
        <v>61</v>
      </c>
      <c r="B76" s="100" t="s">
        <v>62</v>
      </c>
      <c r="C76" s="103" t="s">
        <v>146</v>
      </c>
      <c r="D76" s="12"/>
      <c r="E76" s="13">
        <f t="shared" ref="E76:I76" si="13">SUM(E77:E80)</f>
        <v>0</v>
      </c>
      <c r="F76" s="13">
        <f t="shared" si="13"/>
        <v>132.19999999999999</v>
      </c>
      <c r="G76" s="13">
        <f t="shared" si="13"/>
        <v>276.89999999999998</v>
      </c>
      <c r="H76" s="13">
        <f t="shared" si="13"/>
        <v>0</v>
      </c>
      <c r="I76" s="13">
        <f t="shared" si="13"/>
        <v>0</v>
      </c>
      <c r="J76" s="100" t="s">
        <v>178</v>
      </c>
      <c r="K76" s="145" t="s">
        <v>36</v>
      </c>
      <c r="L76" s="145">
        <v>100</v>
      </c>
      <c r="M76" s="145"/>
      <c r="N76" s="155"/>
    </row>
    <row r="77" spans="1:14" ht="15.75" x14ac:dyDescent="0.25">
      <c r="A77" s="98"/>
      <c r="B77" s="101"/>
      <c r="C77" s="104"/>
      <c r="D77" s="16" t="s">
        <v>21</v>
      </c>
      <c r="E77" s="17">
        <v>0</v>
      </c>
      <c r="F77" s="77">
        <v>102.2</v>
      </c>
      <c r="G77" s="17">
        <v>79.599999999999994</v>
      </c>
      <c r="H77" s="17">
        <v>0</v>
      </c>
      <c r="I77" s="17">
        <v>0</v>
      </c>
      <c r="J77" s="101"/>
      <c r="K77" s="111"/>
      <c r="L77" s="111"/>
      <c r="M77" s="111"/>
      <c r="N77" s="156"/>
    </row>
    <row r="78" spans="1:14" ht="15.75" x14ac:dyDescent="0.25">
      <c r="A78" s="98"/>
      <c r="B78" s="101"/>
      <c r="C78" s="104"/>
      <c r="D78" s="16" t="s">
        <v>22</v>
      </c>
      <c r="E78" s="17"/>
      <c r="F78" s="77"/>
      <c r="G78" s="17">
        <v>197.3</v>
      </c>
      <c r="H78" s="17"/>
      <c r="I78" s="17"/>
      <c r="J78" s="101"/>
      <c r="K78" s="111"/>
      <c r="L78" s="111"/>
      <c r="M78" s="111"/>
      <c r="N78" s="156"/>
    </row>
    <row r="79" spans="1:14" ht="15.75" x14ac:dyDescent="0.25">
      <c r="A79" s="98"/>
      <c r="B79" s="101"/>
      <c r="C79" s="104"/>
      <c r="D79" s="16" t="s">
        <v>41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01"/>
      <c r="K79" s="111"/>
      <c r="L79" s="111"/>
      <c r="M79" s="111"/>
      <c r="N79" s="156"/>
    </row>
    <row r="80" spans="1:14" ht="16.5" thickBot="1" x14ac:dyDescent="0.3">
      <c r="A80" s="99"/>
      <c r="B80" s="102"/>
      <c r="C80" s="105"/>
      <c r="D80" s="16" t="s">
        <v>23</v>
      </c>
      <c r="E80" s="17">
        <v>0</v>
      </c>
      <c r="F80" s="17">
        <v>30</v>
      </c>
      <c r="G80" s="17"/>
      <c r="H80" s="17">
        <v>0</v>
      </c>
      <c r="I80" s="17">
        <v>0</v>
      </c>
      <c r="J80" s="102"/>
      <c r="K80" s="112"/>
      <c r="L80" s="112"/>
      <c r="M80" s="112"/>
      <c r="N80" s="157"/>
    </row>
    <row r="81" spans="1:16" ht="63.75" customHeight="1" thickBot="1" x14ac:dyDescent="0.3">
      <c r="A81" s="97" t="s">
        <v>63</v>
      </c>
      <c r="B81" s="100" t="s">
        <v>64</v>
      </c>
      <c r="C81" s="103" t="s">
        <v>149</v>
      </c>
      <c r="D81" s="12"/>
      <c r="E81" s="19">
        <f>SUM(E82:E83)</f>
        <v>42.6</v>
      </c>
      <c r="F81" s="19">
        <v>0</v>
      </c>
      <c r="G81" s="19">
        <f>SUM(G82:G83)</f>
        <v>46.7</v>
      </c>
      <c r="H81" s="19">
        <f>SUM(H82:H83)</f>
        <v>45</v>
      </c>
      <c r="I81" s="19">
        <v>0</v>
      </c>
      <c r="J81" s="37" t="s">
        <v>182</v>
      </c>
      <c r="K81" s="14" t="s">
        <v>36</v>
      </c>
      <c r="L81" s="14"/>
      <c r="M81" s="14">
        <v>100</v>
      </c>
      <c r="N81" s="39"/>
    </row>
    <row r="82" spans="1:16" ht="63.75" customHeight="1" thickBot="1" x14ac:dyDescent="0.3">
      <c r="A82" s="98"/>
      <c r="B82" s="101"/>
      <c r="C82" s="104"/>
      <c r="D82" s="12" t="s">
        <v>196</v>
      </c>
      <c r="E82" s="19">
        <v>42.6</v>
      </c>
      <c r="F82" s="19"/>
      <c r="G82" s="19"/>
      <c r="H82" s="19">
        <v>45</v>
      </c>
      <c r="I82" s="19"/>
      <c r="J82" s="90"/>
      <c r="K82" s="91"/>
      <c r="L82" s="91"/>
      <c r="M82" s="91"/>
      <c r="N82" s="92"/>
    </row>
    <row r="83" spans="1:16" ht="63.75" customHeight="1" thickBot="1" x14ac:dyDescent="0.3">
      <c r="A83" s="99"/>
      <c r="B83" s="102"/>
      <c r="C83" s="105"/>
      <c r="D83" s="12" t="s">
        <v>197</v>
      </c>
      <c r="E83" s="19"/>
      <c r="F83" s="19"/>
      <c r="G83" s="19">
        <v>46.7</v>
      </c>
      <c r="H83" s="19"/>
      <c r="I83" s="19"/>
      <c r="J83" s="90"/>
      <c r="K83" s="91"/>
      <c r="L83" s="91"/>
      <c r="M83" s="91"/>
      <c r="N83" s="92"/>
    </row>
    <row r="84" spans="1:16" ht="32.25" thickBot="1" x14ac:dyDescent="0.3">
      <c r="A84" s="9" t="s">
        <v>65</v>
      </c>
      <c r="B84" s="32" t="s">
        <v>66</v>
      </c>
      <c r="C84" s="32"/>
      <c r="D84" s="10"/>
      <c r="E84" s="11">
        <f t="shared" ref="E84:I84" si="14">SUM(E85:E85)</f>
        <v>0</v>
      </c>
      <c r="F84" s="11">
        <f t="shared" si="14"/>
        <v>333</v>
      </c>
      <c r="G84" s="11">
        <f t="shared" si="14"/>
        <v>353.8</v>
      </c>
      <c r="H84" s="11">
        <f t="shared" si="14"/>
        <v>0</v>
      </c>
      <c r="I84" s="11">
        <f t="shared" si="14"/>
        <v>0</v>
      </c>
      <c r="J84" s="116"/>
      <c r="K84" s="117"/>
      <c r="L84" s="117"/>
      <c r="M84" s="117"/>
      <c r="N84" s="118"/>
    </row>
    <row r="85" spans="1:16" ht="47.25" customHeight="1" x14ac:dyDescent="0.25">
      <c r="A85" s="97" t="s">
        <v>67</v>
      </c>
      <c r="B85" s="100" t="s">
        <v>201</v>
      </c>
      <c r="C85" s="103" t="s">
        <v>150</v>
      </c>
      <c r="D85" s="12"/>
      <c r="E85" s="13">
        <f t="shared" ref="E85:I85" si="15">SUM(E86:E87)</f>
        <v>0</v>
      </c>
      <c r="F85" s="13">
        <f t="shared" si="15"/>
        <v>333</v>
      </c>
      <c r="G85" s="13">
        <f t="shared" si="15"/>
        <v>353.8</v>
      </c>
      <c r="H85" s="13">
        <f t="shared" si="15"/>
        <v>0</v>
      </c>
      <c r="I85" s="13">
        <f t="shared" si="15"/>
        <v>0</v>
      </c>
      <c r="J85" s="100" t="s">
        <v>179</v>
      </c>
      <c r="K85" s="145" t="s">
        <v>36</v>
      </c>
      <c r="L85" s="145">
        <v>100</v>
      </c>
      <c r="M85" s="145"/>
      <c r="N85" s="155"/>
    </row>
    <row r="86" spans="1:16" ht="15.75" x14ac:dyDescent="0.25">
      <c r="A86" s="98"/>
      <c r="B86" s="101"/>
      <c r="C86" s="104"/>
      <c r="D86" s="16" t="s">
        <v>21</v>
      </c>
      <c r="E86" s="17">
        <v>0</v>
      </c>
      <c r="F86" s="17">
        <v>0</v>
      </c>
      <c r="G86" s="17">
        <v>20.8</v>
      </c>
      <c r="H86" s="17">
        <v>0</v>
      </c>
      <c r="I86" s="17">
        <v>0</v>
      </c>
      <c r="J86" s="101"/>
      <c r="K86" s="111"/>
      <c r="L86" s="111"/>
      <c r="M86" s="111"/>
      <c r="N86" s="156"/>
    </row>
    <row r="87" spans="1:16" ht="16.5" thickBot="1" x14ac:dyDescent="0.3">
      <c r="A87" s="99"/>
      <c r="B87" s="102"/>
      <c r="C87" s="105"/>
      <c r="D87" s="16" t="s">
        <v>68</v>
      </c>
      <c r="E87" s="17">
        <v>0</v>
      </c>
      <c r="F87" s="17">
        <v>333</v>
      </c>
      <c r="G87" s="17">
        <v>333</v>
      </c>
      <c r="H87" s="17">
        <v>0</v>
      </c>
      <c r="I87" s="17">
        <v>0</v>
      </c>
      <c r="J87" s="102"/>
      <c r="K87" s="112"/>
      <c r="L87" s="112"/>
      <c r="M87" s="112"/>
      <c r="N87" s="157"/>
    </row>
    <row r="88" spans="1:16" ht="48" thickBot="1" x14ac:dyDescent="0.3">
      <c r="A88" s="6" t="s">
        <v>69</v>
      </c>
      <c r="B88" s="31" t="s">
        <v>70</v>
      </c>
      <c r="C88" s="31"/>
      <c r="D88" s="7"/>
      <c r="E88" s="8">
        <f t="shared" ref="E88:I88" si="16">E89+E91</f>
        <v>364.29999999999995</v>
      </c>
      <c r="F88" s="8">
        <f t="shared" si="16"/>
        <v>35.200000000000003</v>
      </c>
      <c r="G88" s="8">
        <f t="shared" si="16"/>
        <v>32.200000000000003</v>
      </c>
      <c r="H88" s="8">
        <f t="shared" si="16"/>
        <v>53.7</v>
      </c>
      <c r="I88" s="8">
        <f t="shared" si="16"/>
        <v>56.2</v>
      </c>
      <c r="J88" s="119"/>
      <c r="K88" s="120"/>
      <c r="L88" s="120"/>
      <c r="M88" s="120"/>
      <c r="N88" s="121"/>
    </row>
    <row r="89" spans="1:16" ht="78.75" customHeight="1" thickBot="1" x14ac:dyDescent="0.3">
      <c r="A89" s="9" t="s">
        <v>71</v>
      </c>
      <c r="B89" s="32" t="s">
        <v>72</v>
      </c>
      <c r="C89" s="32"/>
      <c r="D89" s="10"/>
      <c r="E89" s="11">
        <f t="shared" ref="E89:I89" si="17">SUM(E90:E90)</f>
        <v>12.2</v>
      </c>
      <c r="F89" s="11">
        <f t="shared" si="17"/>
        <v>15.8</v>
      </c>
      <c r="G89" s="11">
        <f t="shared" si="17"/>
        <v>15.8</v>
      </c>
      <c r="H89" s="11">
        <f t="shared" si="17"/>
        <v>28.2</v>
      </c>
      <c r="I89" s="11">
        <f t="shared" si="17"/>
        <v>28.2</v>
      </c>
      <c r="J89" s="116"/>
      <c r="K89" s="117"/>
      <c r="L89" s="117"/>
      <c r="M89" s="117"/>
      <c r="N89" s="118"/>
    </row>
    <row r="90" spans="1:16" ht="82.5" customHeight="1" thickBot="1" x14ac:dyDescent="0.3">
      <c r="A90" s="44" t="s">
        <v>73</v>
      </c>
      <c r="B90" s="33" t="s">
        <v>74</v>
      </c>
      <c r="C90" s="33" t="s">
        <v>151</v>
      </c>
      <c r="D90" s="12" t="s">
        <v>21</v>
      </c>
      <c r="E90" s="19">
        <v>12.2</v>
      </c>
      <c r="F90" s="19">
        <v>15.8</v>
      </c>
      <c r="G90" s="19">
        <v>15.8</v>
      </c>
      <c r="H90" s="19">
        <v>28.2</v>
      </c>
      <c r="I90" s="19">
        <v>28.2</v>
      </c>
      <c r="J90" s="37" t="s">
        <v>137</v>
      </c>
      <c r="K90" s="14" t="s">
        <v>36</v>
      </c>
      <c r="L90" s="14">
        <v>18</v>
      </c>
      <c r="M90" s="14">
        <v>18</v>
      </c>
      <c r="N90" s="39">
        <v>18</v>
      </c>
    </row>
    <row r="91" spans="1:16" ht="100.5" customHeight="1" thickBot="1" x14ac:dyDescent="0.3">
      <c r="A91" s="45" t="s">
        <v>75</v>
      </c>
      <c r="B91" s="32" t="s">
        <v>76</v>
      </c>
      <c r="C91" s="32"/>
      <c r="D91" s="10"/>
      <c r="E91" s="11">
        <f t="shared" ref="E91:I91" si="18">E92+E93+E98</f>
        <v>352.09999999999997</v>
      </c>
      <c r="F91" s="11">
        <f t="shared" si="18"/>
        <v>19.399999999999999</v>
      </c>
      <c r="G91" s="11">
        <f t="shared" si="18"/>
        <v>16.399999999999999</v>
      </c>
      <c r="H91" s="11">
        <f t="shared" si="18"/>
        <v>25.5</v>
      </c>
      <c r="I91" s="11">
        <f t="shared" si="18"/>
        <v>28</v>
      </c>
      <c r="J91" s="116"/>
      <c r="K91" s="117"/>
      <c r="L91" s="117"/>
      <c r="M91" s="117"/>
      <c r="N91" s="118"/>
    </row>
    <row r="92" spans="1:16" ht="98.25" customHeight="1" thickBot="1" x14ac:dyDescent="0.3">
      <c r="A92" s="44" t="s">
        <v>77</v>
      </c>
      <c r="B92" s="33" t="s">
        <v>199</v>
      </c>
      <c r="C92" s="47">
        <v>11</v>
      </c>
      <c r="D92" s="12" t="s">
        <v>21</v>
      </c>
      <c r="E92" s="19">
        <v>31.9</v>
      </c>
      <c r="F92" s="19">
        <v>19.399999999999999</v>
      </c>
      <c r="G92" s="19">
        <v>16.399999999999999</v>
      </c>
      <c r="H92" s="19">
        <v>25.5</v>
      </c>
      <c r="I92" s="19">
        <v>28</v>
      </c>
      <c r="J92" s="37" t="s">
        <v>138</v>
      </c>
      <c r="K92" s="14" t="s">
        <v>36</v>
      </c>
      <c r="L92" s="14">
        <v>11</v>
      </c>
      <c r="M92" s="14">
        <v>11.5</v>
      </c>
      <c r="N92" s="39">
        <v>12</v>
      </c>
      <c r="O92" s="95"/>
      <c r="P92" s="96"/>
    </row>
    <row r="93" spans="1:16" ht="46.5" customHeight="1" x14ac:dyDescent="0.25">
      <c r="A93" s="97" t="s">
        <v>78</v>
      </c>
      <c r="B93" s="100" t="s">
        <v>79</v>
      </c>
      <c r="C93" s="103" t="s">
        <v>146</v>
      </c>
      <c r="D93" s="12"/>
      <c r="E93" s="13">
        <f t="shared" ref="E93:I93" si="19">SUM(E94:E97)</f>
        <v>290.2</v>
      </c>
      <c r="F93" s="13">
        <f t="shared" si="19"/>
        <v>0</v>
      </c>
      <c r="G93" s="13">
        <f t="shared" si="19"/>
        <v>0</v>
      </c>
      <c r="H93" s="13">
        <f t="shared" si="19"/>
        <v>0</v>
      </c>
      <c r="I93" s="13">
        <f t="shared" si="19"/>
        <v>0</v>
      </c>
      <c r="J93" s="37" t="s">
        <v>139</v>
      </c>
      <c r="K93" s="14" t="s">
        <v>36</v>
      </c>
      <c r="L93" s="174"/>
      <c r="M93" s="175"/>
      <c r="N93" s="176"/>
    </row>
    <row r="94" spans="1:16" ht="52.5" customHeight="1" x14ac:dyDescent="0.25">
      <c r="A94" s="98"/>
      <c r="B94" s="101"/>
      <c r="C94" s="104"/>
      <c r="D94" s="16"/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38" t="s">
        <v>80</v>
      </c>
      <c r="K94" s="18" t="s">
        <v>20</v>
      </c>
      <c r="L94" s="177"/>
      <c r="M94" s="178"/>
      <c r="N94" s="179"/>
    </row>
    <row r="95" spans="1:16" ht="65.25" customHeight="1" x14ac:dyDescent="0.25">
      <c r="A95" s="98"/>
      <c r="B95" s="101"/>
      <c r="C95" s="104"/>
      <c r="D95" s="16"/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09" t="s">
        <v>81</v>
      </c>
      <c r="K95" s="110" t="s">
        <v>36</v>
      </c>
      <c r="L95" s="165"/>
      <c r="M95" s="166"/>
      <c r="N95" s="167"/>
    </row>
    <row r="96" spans="1:16" ht="15.75" x14ac:dyDescent="0.25">
      <c r="A96" s="98"/>
      <c r="B96" s="101"/>
      <c r="C96" s="104"/>
      <c r="D96" s="16" t="s">
        <v>21</v>
      </c>
      <c r="E96" s="17">
        <v>0.2</v>
      </c>
      <c r="F96" s="17">
        <v>0</v>
      </c>
      <c r="G96" s="17">
        <v>0</v>
      </c>
      <c r="H96" s="17">
        <v>0</v>
      </c>
      <c r="I96" s="17">
        <v>0</v>
      </c>
      <c r="J96" s="101"/>
      <c r="K96" s="111"/>
      <c r="L96" s="168"/>
      <c r="M96" s="169"/>
      <c r="N96" s="170"/>
    </row>
    <row r="97" spans="1:14" ht="16.5" thickBot="1" x14ac:dyDescent="0.3">
      <c r="A97" s="99"/>
      <c r="B97" s="102"/>
      <c r="C97" s="105"/>
      <c r="D97" s="16" t="s">
        <v>40</v>
      </c>
      <c r="E97" s="17">
        <v>290</v>
      </c>
      <c r="F97" s="17">
        <v>0</v>
      </c>
      <c r="G97" s="17">
        <v>0</v>
      </c>
      <c r="H97" s="17">
        <v>0</v>
      </c>
      <c r="I97" s="17">
        <v>0</v>
      </c>
      <c r="J97" s="102"/>
      <c r="K97" s="112"/>
      <c r="L97" s="171"/>
      <c r="M97" s="172"/>
      <c r="N97" s="173"/>
    </row>
    <row r="98" spans="1:14" ht="47.25" x14ac:dyDescent="0.25">
      <c r="A98" s="97" t="s">
        <v>82</v>
      </c>
      <c r="B98" s="100" t="s">
        <v>83</v>
      </c>
      <c r="C98" s="103" t="s">
        <v>152</v>
      </c>
      <c r="D98" s="12"/>
      <c r="E98" s="13">
        <f>SUM(E99:E103)</f>
        <v>30</v>
      </c>
      <c r="F98" s="13">
        <f>SUM(F99:F103)</f>
        <v>0</v>
      </c>
      <c r="G98" s="13">
        <f>SUM(G99:G103)</f>
        <v>0</v>
      </c>
      <c r="H98" s="13">
        <f>SUM(H99:H103)</f>
        <v>0</v>
      </c>
      <c r="I98" s="13">
        <f>SUM(I99:I103)</f>
        <v>0</v>
      </c>
      <c r="J98" s="37" t="s">
        <v>140</v>
      </c>
      <c r="K98" s="14" t="s">
        <v>20</v>
      </c>
      <c r="L98" s="174"/>
      <c r="M98" s="175"/>
      <c r="N98" s="176"/>
    </row>
    <row r="99" spans="1:14" ht="32.25" customHeight="1" x14ac:dyDescent="0.25">
      <c r="A99" s="98"/>
      <c r="B99" s="101"/>
      <c r="C99" s="104"/>
      <c r="D99" s="16"/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38" t="s">
        <v>141</v>
      </c>
      <c r="K99" s="18" t="s">
        <v>36</v>
      </c>
      <c r="L99" s="177"/>
      <c r="M99" s="178"/>
      <c r="N99" s="179"/>
    </row>
    <row r="100" spans="1:14" ht="15" customHeight="1" x14ac:dyDescent="0.25">
      <c r="A100" s="98"/>
      <c r="B100" s="101"/>
      <c r="C100" s="104"/>
      <c r="D100" s="16"/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09" t="s">
        <v>142</v>
      </c>
      <c r="K100" s="110" t="s">
        <v>20</v>
      </c>
      <c r="L100" s="165"/>
      <c r="M100" s="166"/>
      <c r="N100" s="167"/>
    </row>
    <row r="101" spans="1:14" ht="15.75" x14ac:dyDescent="0.25">
      <c r="A101" s="98"/>
      <c r="B101" s="101"/>
      <c r="C101" s="104"/>
      <c r="D101" s="16" t="s">
        <v>40</v>
      </c>
      <c r="E101" s="17">
        <v>7</v>
      </c>
      <c r="F101" s="17">
        <v>0</v>
      </c>
      <c r="G101" s="17">
        <v>0</v>
      </c>
      <c r="H101" s="17">
        <v>0</v>
      </c>
      <c r="I101" s="17">
        <v>0</v>
      </c>
      <c r="J101" s="101"/>
      <c r="K101" s="111"/>
      <c r="L101" s="168"/>
      <c r="M101" s="169"/>
      <c r="N101" s="170"/>
    </row>
    <row r="102" spans="1:14" ht="15.75" x14ac:dyDescent="0.25">
      <c r="A102" s="98"/>
      <c r="B102" s="101"/>
      <c r="C102" s="104"/>
      <c r="D102" s="16" t="s">
        <v>21</v>
      </c>
      <c r="E102" s="17">
        <v>2</v>
      </c>
      <c r="F102" s="17">
        <v>0</v>
      </c>
      <c r="G102" s="17">
        <v>0</v>
      </c>
      <c r="H102" s="17">
        <v>0</v>
      </c>
      <c r="I102" s="17">
        <v>0</v>
      </c>
      <c r="J102" s="101"/>
      <c r="K102" s="111"/>
      <c r="L102" s="168"/>
      <c r="M102" s="169"/>
      <c r="N102" s="170"/>
    </row>
    <row r="103" spans="1:14" ht="16.5" thickBot="1" x14ac:dyDescent="0.3">
      <c r="A103" s="99"/>
      <c r="B103" s="102"/>
      <c r="C103" s="105"/>
      <c r="D103" s="20" t="s">
        <v>22</v>
      </c>
      <c r="E103" s="21">
        <v>21</v>
      </c>
      <c r="F103" s="21">
        <v>0</v>
      </c>
      <c r="G103" s="21">
        <v>0</v>
      </c>
      <c r="H103" s="21">
        <v>0</v>
      </c>
      <c r="I103" s="21">
        <v>0</v>
      </c>
      <c r="J103" s="102"/>
      <c r="K103" s="112"/>
      <c r="L103" s="171"/>
      <c r="M103" s="172"/>
      <c r="N103" s="173"/>
    </row>
    <row r="104" spans="1:14" s="2" customFormat="1" ht="15.75" x14ac:dyDescent="0.25">
      <c r="A104" s="22"/>
      <c r="B104" s="35"/>
      <c r="C104" s="35"/>
      <c r="D104" s="23"/>
      <c r="E104" s="24"/>
      <c r="F104" s="24"/>
      <c r="G104" s="24"/>
      <c r="H104" s="24"/>
      <c r="I104" s="24"/>
      <c r="J104" s="23"/>
      <c r="K104" s="25"/>
      <c r="L104" s="26"/>
      <c r="M104" s="26"/>
      <c r="N104" s="26"/>
    </row>
    <row r="105" spans="1:14" s="2" customFormat="1" ht="15.75" x14ac:dyDescent="0.25">
      <c r="A105" s="22"/>
      <c r="B105" s="158" t="s">
        <v>112</v>
      </c>
      <c r="C105" s="158"/>
      <c r="D105" s="158"/>
      <c r="E105" s="158"/>
      <c r="F105" s="158"/>
      <c r="G105" s="158"/>
      <c r="H105" s="24"/>
      <c r="I105" s="24"/>
      <c r="J105" s="23"/>
      <c r="K105" s="25"/>
      <c r="L105" s="26"/>
      <c r="M105" s="26"/>
      <c r="N105" s="26"/>
    </row>
    <row r="106" spans="1:14" s="2" customFormat="1" ht="15.75" x14ac:dyDescent="0.25">
      <c r="A106" s="22"/>
      <c r="B106" s="35"/>
      <c r="C106" s="35"/>
      <c r="D106" s="23"/>
      <c r="E106" s="24"/>
      <c r="F106" s="24"/>
      <c r="G106" s="24"/>
      <c r="H106" s="24"/>
      <c r="I106" s="24"/>
      <c r="J106" s="23"/>
      <c r="K106" s="25"/>
      <c r="L106" s="26"/>
      <c r="M106" s="26"/>
      <c r="N106" s="26"/>
    </row>
    <row r="107" spans="1:14" ht="81.75" customHeight="1" x14ac:dyDescent="0.25">
      <c r="A107" s="57" t="s">
        <v>0</v>
      </c>
      <c r="B107" s="57" t="s">
        <v>1</v>
      </c>
      <c r="C107" s="153" t="s">
        <v>2</v>
      </c>
      <c r="D107" s="154"/>
      <c r="E107" s="57" t="s">
        <v>3</v>
      </c>
      <c r="F107" s="57" t="s">
        <v>4</v>
      </c>
      <c r="G107" s="57" t="s">
        <v>5</v>
      </c>
      <c r="H107" s="57" t="s">
        <v>6</v>
      </c>
      <c r="I107" s="27"/>
      <c r="J107" s="27"/>
      <c r="K107" s="27"/>
      <c r="L107" s="27"/>
      <c r="M107" s="27"/>
      <c r="N107" s="27"/>
    </row>
    <row r="108" spans="1:14" ht="47.25" x14ac:dyDescent="0.25">
      <c r="A108" s="41" t="s">
        <v>84</v>
      </c>
      <c r="B108" s="42" t="s">
        <v>85</v>
      </c>
      <c r="C108" s="151">
        <f>SUM(C109:D113)</f>
        <v>6903.0999999999995</v>
      </c>
      <c r="D108" s="152"/>
      <c r="E108" s="43">
        <f t="shared" ref="E108:H108" si="20">SUM(E109:E113)</f>
        <v>6735.4</v>
      </c>
      <c r="F108" s="43">
        <f t="shared" si="20"/>
        <v>7012.9000000000005</v>
      </c>
      <c r="G108" s="43">
        <f t="shared" si="20"/>
        <v>6954.5999999999995</v>
      </c>
      <c r="H108" s="43">
        <f t="shared" si="20"/>
        <v>8459</v>
      </c>
      <c r="I108" s="27"/>
      <c r="J108" s="27"/>
      <c r="K108" s="27"/>
      <c r="L108" s="27"/>
      <c r="M108" s="27"/>
      <c r="N108" s="27"/>
    </row>
    <row r="109" spans="1:14" ht="31.5" x14ac:dyDescent="0.25">
      <c r="A109" s="15" t="s">
        <v>21</v>
      </c>
      <c r="B109" s="34" t="s">
        <v>86</v>
      </c>
      <c r="C109" s="149">
        <v>5614.2</v>
      </c>
      <c r="D109" s="150"/>
      <c r="E109" s="17">
        <v>5952.3</v>
      </c>
      <c r="F109" s="17">
        <f>SUM(G29+G32+G36+G40+G41+G48+G58+G66+G77+G82+G86+G90+G92+G96+G102)</f>
        <v>5994.5000000000009</v>
      </c>
      <c r="G109" s="84">
        <f>SUM(H29+H32+H36+H40+H41+H48+H58+H66+H68+H72+H75+H77+H81+H86+H90+H92+H96+H102)</f>
        <v>6532.4</v>
      </c>
      <c r="H109" s="84">
        <f>SUM(I29+I32+I36+I40+I41+I48+I58+I66+I68+I72+I75+I77+I81+I86+I90+I92+I96+I102)</f>
        <v>8019.3</v>
      </c>
      <c r="I109" s="27"/>
      <c r="J109" s="27"/>
      <c r="K109" s="27"/>
      <c r="L109" s="27"/>
      <c r="M109" s="27"/>
      <c r="N109" s="27"/>
    </row>
    <row r="110" spans="1:14" ht="15.75" x14ac:dyDescent="0.25">
      <c r="A110" s="15" t="s">
        <v>68</v>
      </c>
      <c r="B110" s="34" t="s">
        <v>87</v>
      </c>
      <c r="C110" s="149">
        <v>0</v>
      </c>
      <c r="D110" s="150"/>
      <c r="E110" s="17">
        <v>333</v>
      </c>
      <c r="F110" s="17">
        <f>SUM(G87)</f>
        <v>333</v>
      </c>
      <c r="G110" s="84">
        <f t="shared" ref="G110:H110" si="21">SUM(H87)</f>
        <v>0</v>
      </c>
      <c r="H110" s="84">
        <f t="shared" si="21"/>
        <v>0</v>
      </c>
      <c r="I110" s="27"/>
      <c r="J110" s="27"/>
      <c r="K110" s="27"/>
      <c r="L110" s="27"/>
      <c r="M110" s="27"/>
      <c r="N110" s="27"/>
    </row>
    <row r="111" spans="1:14" ht="31.5" x14ac:dyDescent="0.25">
      <c r="A111" s="15" t="s">
        <v>22</v>
      </c>
      <c r="B111" s="34" t="s">
        <v>88</v>
      </c>
      <c r="C111" s="149">
        <v>21</v>
      </c>
      <c r="D111" s="150"/>
      <c r="E111" s="17">
        <v>22.2</v>
      </c>
      <c r="F111" s="17">
        <f>SUM(G30+G49+G78+G83)</f>
        <v>248.5</v>
      </c>
      <c r="G111" s="84">
        <f>SUM(H30)</f>
        <v>38</v>
      </c>
      <c r="H111" s="84">
        <f t="shared" ref="H111" si="22">SUM(I30)</f>
        <v>40</v>
      </c>
      <c r="I111" s="27"/>
      <c r="J111" s="27"/>
      <c r="K111" s="27"/>
      <c r="L111" s="27"/>
      <c r="M111" s="27"/>
      <c r="N111" s="27"/>
    </row>
    <row r="112" spans="1:14" ht="21" customHeight="1" x14ac:dyDescent="0.25">
      <c r="A112" s="15" t="s">
        <v>39</v>
      </c>
      <c r="B112" s="34" t="s">
        <v>89</v>
      </c>
      <c r="C112" s="149">
        <v>393.7</v>
      </c>
      <c r="D112" s="150"/>
      <c r="E112" s="17">
        <v>380.4</v>
      </c>
      <c r="F112" s="17">
        <f>SUM(G50)</f>
        <v>389.4</v>
      </c>
      <c r="G112" s="84">
        <f t="shared" ref="G112:H112" si="23">SUM(H50)</f>
        <v>384.2</v>
      </c>
      <c r="H112" s="84">
        <f t="shared" si="23"/>
        <v>399.7</v>
      </c>
      <c r="I112" s="27"/>
      <c r="J112" s="27"/>
      <c r="K112" s="27"/>
      <c r="L112" s="27"/>
      <c r="M112" s="27"/>
      <c r="N112" s="27"/>
    </row>
    <row r="113" spans="1:14" ht="46.5" customHeight="1" x14ac:dyDescent="0.25">
      <c r="A113" s="15" t="s">
        <v>40</v>
      </c>
      <c r="B113" s="58" t="s">
        <v>184</v>
      </c>
      <c r="C113" s="149">
        <v>874.2</v>
      </c>
      <c r="D113" s="150"/>
      <c r="E113" s="17">
        <v>47.5</v>
      </c>
      <c r="F113" s="17">
        <f>SUM(G51+G67)</f>
        <v>47.5</v>
      </c>
      <c r="G113" s="84">
        <f>SUM(H51+H67)</f>
        <v>0</v>
      </c>
      <c r="H113" s="84">
        <f t="shared" ref="H113" si="24">SUM(I51+I67)</f>
        <v>0</v>
      </c>
      <c r="I113" s="27"/>
      <c r="J113" s="27"/>
      <c r="K113" s="27"/>
      <c r="L113" s="27"/>
      <c r="M113" s="27"/>
      <c r="N113" s="27"/>
    </row>
    <row r="114" spans="1:14" ht="31.5" x14ac:dyDescent="0.25">
      <c r="A114" s="41" t="s">
        <v>90</v>
      </c>
      <c r="B114" s="42" t="s">
        <v>91</v>
      </c>
      <c r="C114" s="151">
        <v>33.9</v>
      </c>
      <c r="D114" s="152"/>
      <c r="E114" s="43">
        <f t="shared" ref="E114:H114" si="25">SUM(E115:E116)</f>
        <v>119</v>
      </c>
      <c r="F114" s="43">
        <f t="shared" si="25"/>
        <v>130.5</v>
      </c>
      <c r="G114" s="43">
        <f t="shared" si="25"/>
        <v>105.4</v>
      </c>
      <c r="H114" s="43">
        <f t="shared" si="25"/>
        <v>1808.8</v>
      </c>
      <c r="I114" s="27"/>
      <c r="J114" s="27"/>
      <c r="K114" s="27"/>
      <c r="L114" s="27"/>
      <c r="M114" s="27"/>
      <c r="N114" s="27"/>
    </row>
    <row r="115" spans="1:14" ht="31.5" x14ac:dyDescent="0.25">
      <c r="A115" s="15" t="s">
        <v>23</v>
      </c>
      <c r="B115" s="34" t="s">
        <v>92</v>
      </c>
      <c r="C115" s="149">
        <v>33.9</v>
      </c>
      <c r="D115" s="150"/>
      <c r="E115" s="17">
        <v>109.3</v>
      </c>
      <c r="F115" s="17">
        <f>SUM(G31+G52+G57+G61+G73+G80)</f>
        <v>107.8</v>
      </c>
      <c r="G115" s="17">
        <f>SUM(H31+H52+H57+H61+H73+H80)</f>
        <v>95.4</v>
      </c>
      <c r="H115" s="17">
        <f t="shared" ref="H115" si="26">SUM(I31+I52+I57+I61+I73+I80)</f>
        <v>1798.5</v>
      </c>
      <c r="I115" s="27"/>
      <c r="J115" s="27"/>
      <c r="K115" s="27"/>
      <c r="L115" s="27"/>
      <c r="M115" s="27"/>
      <c r="N115" s="27"/>
    </row>
    <row r="116" spans="1:14" ht="21" customHeight="1" x14ac:dyDescent="0.25">
      <c r="A116" s="15" t="s">
        <v>41</v>
      </c>
      <c r="B116" s="34" t="s">
        <v>93</v>
      </c>
      <c r="C116" s="149">
        <v>0</v>
      </c>
      <c r="D116" s="150"/>
      <c r="E116" s="17">
        <v>9.6999999999999993</v>
      </c>
      <c r="F116" s="17">
        <f>SUM(G79+G71+G53)</f>
        <v>22.7</v>
      </c>
      <c r="G116" s="17">
        <f>SUM(H79+H71+H53)</f>
        <v>10</v>
      </c>
      <c r="H116" s="17">
        <f t="shared" ref="H116" si="27">SUM(I79+I71+I53)</f>
        <v>10.3</v>
      </c>
      <c r="I116" s="27"/>
      <c r="J116" s="27"/>
      <c r="K116" s="27"/>
      <c r="L116" s="27"/>
      <c r="M116" s="27"/>
      <c r="N116" s="27"/>
    </row>
    <row r="117" spans="1:14" ht="15.75" x14ac:dyDescent="0.25">
      <c r="A117" s="28"/>
      <c r="B117" s="36" t="s">
        <v>94</v>
      </c>
      <c r="C117" s="137">
        <v>6936.9</v>
      </c>
      <c r="D117" s="138"/>
      <c r="E117" s="29">
        <f t="shared" ref="E117:H117" si="28">E108+E114</f>
        <v>6854.4</v>
      </c>
      <c r="F117" s="29">
        <f t="shared" si="28"/>
        <v>7143.4000000000005</v>
      </c>
      <c r="G117" s="29">
        <f t="shared" si="28"/>
        <v>7059.9999999999991</v>
      </c>
      <c r="H117" s="29">
        <f t="shared" si="28"/>
        <v>10267.799999999999</v>
      </c>
      <c r="I117" s="27"/>
      <c r="J117" s="27"/>
      <c r="K117" s="27"/>
      <c r="L117" s="27"/>
      <c r="M117" s="27"/>
      <c r="N117" s="27"/>
    </row>
  </sheetData>
  <mergeCells count="156">
    <mergeCell ref="P53:Q53"/>
    <mergeCell ref="O50:R50"/>
    <mergeCell ref="K1:N1"/>
    <mergeCell ref="J7:N7"/>
    <mergeCell ref="J2:N2"/>
    <mergeCell ref="J3:N3"/>
    <mergeCell ref="J4:N4"/>
    <mergeCell ref="J5:N5"/>
    <mergeCell ref="J6:O6"/>
    <mergeCell ref="R53:S53"/>
    <mergeCell ref="M47:M53"/>
    <mergeCell ref="N47:N53"/>
    <mergeCell ref="J17:J18"/>
    <mergeCell ref="K17:K18"/>
    <mergeCell ref="O52:Q52"/>
    <mergeCell ref="J9:N9"/>
    <mergeCell ref="J10:N10"/>
    <mergeCell ref="J11:N11"/>
    <mergeCell ref="J12:N12"/>
    <mergeCell ref="B13:J13"/>
    <mergeCell ref="B14:J14"/>
    <mergeCell ref="M15:N15"/>
    <mergeCell ref="L17:N17"/>
    <mergeCell ref="N28:N31"/>
    <mergeCell ref="A98:A103"/>
    <mergeCell ref="B98:B103"/>
    <mergeCell ref="C98:C103"/>
    <mergeCell ref="L98:N98"/>
    <mergeCell ref="L99:N99"/>
    <mergeCell ref="J89:N89"/>
    <mergeCell ref="J91:N91"/>
    <mergeCell ref="B93:B97"/>
    <mergeCell ref="A93:A97"/>
    <mergeCell ref="C93:C97"/>
    <mergeCell ref="L93:N93"/>
    <mergeCell ref="L94:N94"/>
    <mergeCell ref="J95:J97"/>
    <mergeCell ref="K95:K97"/>
    <mergeCell ref="L95:N97"/>
    <mergeCell ref="J100:J103"/>
    <mergeCell ref="K100:K103"/>
    <mergeCell ref="L100:N103"/>
    <mergeCell ref="J74:N74"/>
    <mergeCell ref="J84:N84"/>
    <mergeCell ref="H36:H38"/>
    <mergeCell ref="I36:I38"/>
    <mergeCell ref="L59:N59"/>
    <mergeCell ref="F36:F38"/>
    <mergeCell ref="G36:G38"/>
    <mergeCell ref="M70:M73"/>
    <mergeCell ref="N70:N73"/>
    <mergeCell ref="M76:M80"/>
    <mergeCell ref="N76:N80"/>
    <mergeCell ref="L60:N63"/>
    <mergeCell ref="M65:M67"/>
    <mergeCell ref="N65:N67"/>
    <mergeCell ref="A76:A80"/>
    <mergeCell ref="B76:B80"/>
    <mergeCell ref="C76:C80"/>
    <mergeCell ref="A85:A87"/>
    <mergeCell ref="B85:B87"/>
    <mergeCell ref="C85:C87"/>
    <mergeCell ref="J85:J87"/>
    <mergeCell ref="K85:K87"/>
    <mergeCell ref="L85:L87"/>
    <mergeCell ref="J76:J80"/>
    <mergeCell ref="K76:K80"/>
    <mergeCell ref="L76:L80"/>
    <mergeCell ref="A81:A83"/>
    <mergeCell ref="B81:B83"/>
    <mergeCell ref="C81:C83"/>
    <mergeCell ref="C65:C67"/>
    <mergeCell ref="J60:J63"/>
    <mergeCell ref="K60:K63"/>
    <mergeCell ref="A68:A69"/>
    <mergeCell ref="B68:B69"/>
    <mergeCell ref="C68:C69"/>
    <mergeCell ref="A70:A73"/>
    <mergeCell ref="B70:B73"/>
    <mergeCell ref="C70:C73"/>
    <mergeCell ref="J65:J67"/>
    <mergeCell ref="K65:K67"/>
    <mergeCell ref="J70:J73"/>
    <mergeCell ref="K70:K73"/>
    <mergeCell ref="C117:D117"/>
    <mergeCell ref="C16:C18"/>
    <mergeCell ref="J20:N20"/>
    <mergeCell ref="J21:N21"/>
    <mergeCell ref="J39:N39"/>
    <mergeCell ref="D36:D38"/>
    <mergeCell ref="E36:E38"/>
    <mergeCell ref="C112:D112"/>
    <mergeCell ref="C113:D113"/>
    <mergeCell ref="C114:D114"/>
    <mergeCell ref="C115:D115"/>
    <mergeCell ref="C116:D116"/>
    <mergeCell ref="C107:D107"/>
    <mergeCell ref="C108:D108"/>
    <mergeCell ref="C109:D109"/>
    <mergeCell ref="C110:D110"/>
    <mergeCell ref="C111:D111"/>
    <mergeCell ref="C59:C63"/>
    <mergeCell ref="C56:C58"/>
    <mergeCell ref="L65:L67"/>
    <mergeCell ref="L70:L73"/>
    <mergeCell ref="M85:M87"/>
    <mergeCell ref="N85:N87"/>
    <mergeCell ref="B105:G105"/>
    <mergeCell ref="J88:N88"/>
    <mergeCell ref="J16:N16"/>
    <mergeCell ref="C44:C53"/>
    <mergeCell ref="A16:A18"/>
    <mergeCell ref="B16:B18"/>
    <mergeCell ref="D16:D18"/>
    <mergeCell ref="E16:E18"/>
    <mergeCell ref="F16:F18"/>
    <mergeCell ref="G16:G18"/>
    <mergeCell ref="H16:H18"/>
    <mergeCell ref="I16:I18"/>
    <mergeCell ref="A22:A31"/>
    <mergeCell ref="B22:B31"/>
    <mergeCell ref="J54:N54"/>
    <mergeCell ref="J55:N55"/>
    <mergeCell ref="J57:J58"/>
    <mergeCell ref="K57:K58"/>
    <mergeCell ref="L57:L58"/>
    <mergeCell ref="M57:M58"/>
    <mergeCell ref="N57:N58"/>
    <mergeCell ref="A59:A63"/>
    <mergeCell ref="B59:B63"/>
    <mergeCell ref="A65:A67"/>
    <mergeCell ref="B65:B67"/>
    <mergeCell ref="O92:P92"/>
    <mergeCell ref="A32:A35"/>
    <mergeCell ref="B32:B35"/>
    <mergeCell ref="C32:C35"/>
    <mergeCell ref="C22:C31"/>
    <mergeCell ref="A36:A38"/>
    <mergeCell ref="B36:B38"/>
    <mergeCell ref="C36:C38"/>
    <mergeCell ref="J19:N19"/>
    <mergeCell ref="J28:J31"/>
    <mergeCell ref="K28:K31"/>
    <mergeCell ref="L28:L31"/>
    <mergeCell ref="M28:M31"/>
    <mergeCell ref="A44:A53"/>
    <mergeCell ref="B44:B53"/>
    <mergeCell ref="A56:A58"/>
    <mergeCell ref="B56:B58"/>
    <mergeCell ref="A41:A42"/>
    <mergeCell ref="B41:B42"/>
    <mergeCell ref="C41:C42"/>
    <mergeCell ref="J43:N43"/>
    <mergeCell ref="J47:J53"/>
    <mergeCell ref="K47:K53"/>
    <mergeCell ref="L47:L53"/>
  </mergeCells>
  <pageMargins left="0.23622047244094491" right="0.23622047244094491" top="0.74803149606299213" bottom="0.74803149606299213" header="0.31496062992125984" footer="0.31496062992125984"/>
  <pageSetup paperSize="9" scale="90" firstPageNumber="94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topLeftCell="A7" zoomScale="118" zoomScaleNormal="118" zoomScaleSheetLayoutView="75" workbookViewId="0">
      <selection activeCell="C27" sqref="C27"/>
    </sheetView>
  </sheetViews>
  <sheetFormatPr defaultColWidth="11.5703125" defaultRowHeight="12.75" x14ac:dyDescent="0.2"/>
  <cols>
    <col min="1" max="1" width="28.28515625" style="53" customWidth="1"/>
    <col min="2" max="2" width="55.7109375" style="53" customWidth="1"/>
    <col min="3" max="3" width="28.28515625" style="53" customWidth="1"/>
    <col min="4" max="16384" width="11.5703125" style="53"/>
  </cols>
  <sheetData>
    <row r="2" spans="1:8" s="49" customFormat="1" ht="15.75" x14ac:dyDescent="0.25">
      <c r="A2" s="197" t="s">
        <v>153</v>
      </c>
      <c r="B2" s="197"/>
      <c r="C2" s="197"/>
      <c r="D2" s="48"/>
    </row>
    <row r="3" spans="1:8" s="49" customFormat="1" ht="15.75" x14ac:dyDescent="0.25">
      <c r="A3" s="50" t="s">
        <v>154</v>
      </c>
      <c r="B3" s="198" t="s">
        <v>1</v>
      </c>
      <c r="C3" s="199"/>
      <c r="H3" s="48"/>
    </row>
    <row r="4" spans="1:8" s="49" customFormat="1" ht="15.75" x14ac:dyDescent="0.25">
      <c r="A4" s="51" t="s">
        <v>155</v>
      </c>
      <c r="B4" s="200" t="s">
        <v>156</v>
      </c>
      <c r="C4" s="201"/>
    </row>
    <row r="5" spans="1:8" s="49" customFormat="1" ht="15.75" x14ac:dyDescent="0.25">
      <c r="A5" s="51" t="s">
        <v>157</v>
      </c>
      <c r="B5" s="200" t="s">
        <v>158</v>
      </c>
      <c r="C5" s="201"/>
    </row>
    <row r="6" spans="1:8" s="49" customFormat="1" ht="15.75" x14ac:dyDescent="0.25">
      <c r="A6" s="51" t="s">
        <v>159</v>
      </c>
      <c r="B6" s="200" t="s">
        <v>160</v>
      </c>
      <c r="C6" s="201"/>
    </row>
    <row r="7" spans="1:8" s="49" customFormat="1" ht="15.75" x14ac:dyDescent="0.25">
      <c r="A7" s="51" t="s">
        <v>161</v>
      </c>
      <c r="B7" s="195" t="s">
        <v>162</v>
      </c>
      <c r="C7" s="196"/>
    </row>
    <row r="8" spans="1:8" s="49" customFormat="1" ht="15.75" x14ac:dyDescent="0.25">
      <c r="A8" s="51" t="s">
        <v>163</v>
      </c>
      <c r="B8" s="200" t="s">
        <v>164</v>
      </c>
      <c r="C8" s="201"/>
    </row>
    <row r="9" spans="1:8" s="49" customFormat="1" ht="15.75" x14ac:dyDescent="0.25">
      <c r="A9" s="51" t="s">
        <v>165</v>
      </c>
      <c r="B9" s="200" t="s">
        <v>166</v>
      </c>
      <c r="C9" s="201"/>
    </row>
    <row r="10" spans="1:8" s="49" customFormat="1" ht="15.75" x14ac:dyDescent="0.25">
      <c r="A10" s="51" t="s">
        <v>167</v>
      </c>
      <c r="B10" s="203" t="s">
        <v>168</v>
      </c>
      <c r="C10" s="204"/>
    </row>
    <row r="11" spans="1:8" s="49" customFormat="1" ht="15.75" x14ac:dyDescent="0.25">
      <c r="A11" s="51" t="s">
        <v>169</v>
      </c>
      <c r="B11" s="200" t="s">
        <v>170</v>
      </c>
      <c r="C11" s="201"/>
    </row>
    <row r="12" spans="1:8" s="49" customFormat="1" ht="15.75" x14ac:dyDescent="0.25">
      <c r="A12" s="52">
        <v>145914542</v>
      </c>
      <c r="B12" s="205" t="s">
        <v>171</v>
      </c>
      <c r="C12" s="206"/>
    </row>
    <row r="13" spans="1:8" s="49" customFormat="1" ht="15.75" x14ac:dyDescent="0.25">
      <c r="A13" s="52">
        <v>145914357</v>
      </c>
      <c r="B13" s="205" t="s">
        <v>172</v>
      </c>
      <c r="C13" s="207"/>
    </row>
    <row r="14" spans="1:8" s="49" customFormat="1" ht="15.75" customHeight="1" x14ac:dyDescent="0.25"/>
    <row r="15" spans="1:8" s="49" customFormat="1" ht="15.75" customHeight="1" x14ac:dyDescent="0.25">
      <c r="A15" s="202" t="s">
        <v>192</v>
      </c>
      <c r="B15" s="202"/>
      <c r="C15" s="202"/>
    </row>
    <row r="16" spans="1:8" x14ac:dyDescent="0.2">
      <c r="A16" s="202"/>
      <c r="B16" s="202"/>
      <c r="C16" s="202"/>
    </row>
    <row r="18" spans="2:2" x14ac:dyDescent="0.2">
      <c r="B18" s="54"/>
    </row>
  </sheetData>
  <sheetProtection selectLockedCells="1" selectUnlockedCells="1"/>
  <mergeCells count="13">
    <mergeCell ref="A15:C16"/>
    <mergeCell ref="B8:C8"/>
    <mergeCell ref="B9:C9"/>
    <mergeCell ref="B10:C10"/>
    <mergeCell ref="B11:C11"/>
    <mergeCell ref="B12:C12"/>
    <mergeCell ref="B13:C13"/>
    <mergeCell ref="B7:C7"/>
    <mergeCell ref="A2:C2"/>
    <mergeCell ref="B3:C3"/>
    <mergeCell ref="B4:C4"/>
    <mergeCell ref="B5:C5"/>
    <mergeCell ref="B6:C6"/>
  </mergeCells>
  <pageMargins left="1.1811023622047245" right="0.39370078740157483" top="0.78740157480314965" bottom="0.78740157480314965" header="0.31496062992125984" footer="0.31496062992125984"/>
  <pageSetup paperSize="9" firstPageNumber="103" fitToHeight="0" orientation="landscape" useFirstPageNumber="1" r:id="rId1"/>
  <headerFooter scaleWithDoc="0">
    <oddHeader>&amp;C&amp;"Times New Roman,Paprastas"&amp;12&amp;P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Planas</vt:lpstr>
      <vt:lpstr>vykdytojų_kodai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Siauliai</cp:lastModifiedBy>
  <cp:lastPrinted>2020-01-23T09:03:54Z</cp:lastPrinted>
  <dcterms:created xsi:type="dcterms:W3CDTF">2020-01-16T07:08:47Z</dcterms:created>
  <dcterms:modified xsi:type="dcterms:W3CDTF">2021-02-01T11:25:37Z</dcterms:modified>
</cp:coreProperties>
</file>