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4240" windowHeight="13140"/>
  </bookViews>
  <sheets>
    <sheet name="Planas" sheetId="2" r:id="rId1"/>
    <sheet name="vykdytojų_kodai" sheetId="3" r:id="rId2"/>
  </sheets>
  <definedNames>
    <definedName name="__xlnm.Print_Area">#REF!</definedName>
    <definedName name="__xlnm.Print_Titles">#REF!</definedName>
    <definedName name="__xlnm.Print_Titles_1">NA()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3">"$#REF!.$A$3:$HX$4"</definedName>
    <definedName name="Excel_BuiltIn_Print_Titles_13_1">"$#REF!.$A$3:$HX$4"</definedName>
    <definedName name="Excel_BuiltIn_Print_Titles_13_1_1">"$#REF!.$A$3:$HX$4"</definedName>
    <definedName name="Excel_BuiltIn_Print_Titles_15">"$#REF!.$A$3:$HX$4"</definedName>
    <definedName name="Excel_BuiltIn_Print_Titles_19">"$#REF!.$A$3:$HX$4"</definedName>
    <definedName name="Excel_BuiltIn_Print_Titles_2_1">"$#REF!.$A$5:$IS$7"</definedName>
    <definedName name="Excel_BuiltIn_Print_Titles_2_1_1">#REF!</definedName>
    <definedName name="Excel_BuiltIn_Print_Titles_3">"$#REF!.$A$4:$HX$4"</definedName>
    <definedName name="Excel_BuiltIn_Print_Titles_3_1">"$#REF!.$A$3:$HX$4"</definedName>
    <definedName name="Excel_BuiltIn_Print_Titles_7">"$#REF!.$A$4:$AMJ$6"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2" i="2" l="1"/>
  <c r="F93" i="2"/>
  <c r="G92" i="2"/>
  <c r="H92" i="2"/>
  <c r="I92" i="2"/>
  <c r="H82" i="2" l="1"/>
  <c r="H72" i="2"/>
  <c r="H70" i="2"/>
  <c r="I45" i="2"/>
  <c r="H45" i="2"/>
  <c r="F91" i="2" s="1"/>
  <c r="E95" i="2" l="1"/>
  <c r="I95" i="2" l="1"/>
  <c r="H95" i="2"/>
  <c r="G95" i="2"/>
  <c r="F95" i="2"/>
  <c r="E92" i="2"/>
  <c r="G93" i="2"/>
  <c r="H93" i="2"/>
  <c r="I93" i="2"/>
  <c r="E93" i="2"/>
  <c r="E21" i="2" l="1"/>
  <c r="G21" i="2"/>
  <c r="H21" i="2"/>
  <c r="I21" i="2"/>
  <c r="J21" i="2"/>
  <c r="E27" i="2"/>
  <c r="F27" i="2"/>
  <c r="G27" i="2"/>
  <c r="H27" i="2"/>
  <c r="I27" i="2"/>
  <c r="J27" i="2"/>
  <c r="E31" i="2"/>
  <c r="F31" i="2"/>
  <c r="G31" i="2"/>
  <c r="H31" i="2"/>
  <c r="I31" i="2"/>
  <c r="J31" i="2"/>
  <c r="E38" i="2"/>
  <c r="E36" i="2" s="1"/>
  <c r="F38" i="2"/>
  <c r="F36" i="2" s="1"/>
  <c r="G38" i="2"/>
  <c r="G36" i="2" s="1"/>
  <c r="H38" i="2"/>
  <c r="H36" i="2" s="1"/>
  <c r="I38" i="2"/>
  <c r="I36" i="2" s="1"/>
  <c r="J38" i="2"/>
  <c r="J36" i="2" s="1"/>
  <c r="E45" i="2"/>
  <c r="E43" i="2" s="1"/>
  <c r="F45" i="2"/>
  <c r="F43" i="2" s="1"/>
  <c r="G45" i="2"/>
  <c r="H43" i="2"/>
  <c r="I43" i="2"/>
  <c r="J45" i="2"/>
  <c r="J43" i="2" s="1"/>
  <c r="E48" i="2"/>
  <c r="E47" i="2" s="1"/>
  <c r="F48" i="2"/>
  <c r="F47" i="2" s="1"/>
  <c r="G48" i="2"/>
  <c r="G47" i="2" s="1"/>
  <c r="H48" i="2"/>
  <c r="H47" i="2" s="1"/>
  <c r="I48" i="2"/>
  <c r="I47" i="2" s="1"/>
  <c r="J48" i="2"/>
  <c r="J47" i="2" s="1"/>
  <c r="E57" i="2"/>
  <c r="F57" i="2"/>
  <c r="G57" i="2"/>
  <c r="H57" i="2"/>
  <c r="I57" i="2"/>
  <c r="J57" i="2"/>
  <c r="E64" i="2"/>
  <c r="F64" i="2"/>
  <c r="G64" i="2"/>
  <c r="H64" i="2"/>
  <c r="I64" i="2"/>
  <c r="J64" i="2"/>
  <c r="E70" i="2"/>
  <c r="E68" i="2" s="1"/>
  <c r="F70" i="2"/>
  <c r="G70" i="2"/>
  <c r="I70" i="2"/>
  <c r="J70" i="2"/>
  <c r="E72" i="2"/>
  <c r="F72" i="2"/>
  <c r="G72" i="2"/>
  <c r="I72" i="2"/>
  <c r="J72" i="2"/>
  <c r="E78" i="2"/>
  <c r="E76" i="2" s="1"/>
  <c r="F78" i="2"/>
  <c r="F76" i="2" s="1"/>
  <c r="G78" i="2"/>
  <c r="G76" i="2" s="1"/>
  <c r="H78" i="2"/>
  <c r="H76" i="2" s="1"/>
  <c r="I78" i="2"/>
  <c r="I76" i="2" s="1"/>
  <c r="J78" i="2"/>
  <c r="J76" i="2" s="1"/>
  <c r="E83" i="2"/>
  <c r="E82" i="2" s="1"/>
  <c r="E81" i="2" s="1"/>
  <c r="F83" i="2"/>
  <c r="F82" i="2" s="1"/>
  <c r="F81" i="2" s="1"/>
  <c r="G83" i="2"/>
  <c r="H81" i="2"/>
  <c r="I83" i="2"/>
  <c r="J83" i="2"/>
  <c r="D90" i="2"/>
  <c r="D96" i="2" s="1"/>
  <c r="I82" i="2" l="1"/>
  <c r="I81" i="2" s="1"/>
  <c r="G82" i="2"/>
  <c r="G81" i="2" s="1"/>
  <c r="J82" i="2"/>
  <c r="J81" i="2" s="1"/>
  <c r="J68" i="2"/>
  <c r="G91" i="2"/>
  <c r="G43" i="2"/>
  <c r="F90" i="2"/>
  <c r="F96" i="2" s="1"/>
  <c r="I91" i="2"/>
  <c r="E91" i="2"/>
  <c r="E90" i="2" s="1"/>
  <c r="E96" i="2" s="1"/>
  <c r="I68" i="2"/>
  <c r="H91" i="2"/>
  <c r="F68" i="2"/>
  <c r="E56" i="2"/>
  <c r="I56" i="2"/>
  <c r="H68" i="2"/>
  <c r="G68" i="2"/>
  <c r="G56" i="2"/>
  <c r="H20" i="2"/>
  <c r="J20" i="2"/>
  <c r="F20" i="2"/>
  <c r="G20" i="2"/>
  <c r="H56" i="2"/>
  <c r="J56" i="2"/>
  <c r="F56" i="2"/>
  <c r="I20" i="2"/>
  <c r="E20" i="2"/>
  <c r="G90" i="2" l="1"/>
  <c r="G96" i="2" s="1"/>
  <c r="I90" i="2"/>
  <c r="I96" i="2" s="1"/>
  <c r="H90" i="2"/>
  <c r="H96" i="2" s="1"/>
  <c r="I19" i="2"/>
  <c r="I18" i="2" s="1"/>
  <c r="E19" i="2"/>
  <c r="E18" i="2" s="1"/>
  <c r="G19" i="2"/>
  <c r="G18" i="2" s="1"/>
  <c r="F19" i="2"/>
  <c r="F18" i="2" s="1"/>
  <c r="H19" i="2"/>
  <c r="H18" i="2" s="1"/>
  <c r="J19" i="2"/>
  <c r="J18" i="2" s="1"/>
</calcChain>
</file>

<file path=xl/comments1.xml><?xml version="1.0" encoding="utf-8"?>
<comments xmlns="http://schemas.openxmlformats.org/spreadsheetml/2006/main">
  <authors>
    <author>Rasa Macienė</author>
  </authors>
  <commentList>
    <comment ref="O51" author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Rodiklis bus skaičiuojamas pasibaigus projektui - 2023 metais</t>
        </r>
      </text>
    </comment>
  </commentList>
</comments>
</file>

<file path=xl/sharedStrings.xml><?xml version="1.0" encoding="utf-8"?>
<sst xmlns="http://schemas.openxmlformats.org/spreadsheetml/2006/main" count="248" uniqueCount="166">
  <si>
    <t>Kodas</t>
  </si>
  <si>
    <t>Pavadinimas</t>
  </si>
  <si>
    <t>2019 metų patikslinti asignavimai</t>
  </si>
  <si>
    <t>2020 metų patvirtinti asignavimai</t>
  </si>
  <si>
    <t>2020 metų patikslinti asignavimai</t>
  </si>
  <si>
    <t>2021 metų lėšų projektas</t>
  </si>
  <si>
    <t>2022 metų lėšų projektas</t>
  </si>
  <si>
    <t>Mato vnt.</t>
  </si>
  <si>
    <t>Planas</t>
  </si>
  <si>
    <t>2020</t>
  </si>
  <si>
    <t>2021</t>
  </si>
  <si>
    <t>2022</t>
  </si>
  <si>
    <t>03.</t>
  </si>
  <si>
    <t>Aplinkos apsaugos programa</t>
  </si>
  <si>
    <t>vnt</t>
  </si>
  <si>
    <t>03.01.</t>
  </si>
  <si>
    <t>Pagerinti aplinkos kokybę mieste, kurti darnaus vystymosi principais pagrįstą sveiką ir švarią gyvenamąją aplinką mieste</t>
  </si>
  <si>
    <t>03.01.01.</t>
  </si>
  <si>
    <t>Plėtoti ir tobulinti miesto komunalinių atliekų tvarkymo sistemą</t>
  </si>
  <si>
    <t>03.01.01.01</t>
  </si>
  <si>
    <t>Įgyvendinti komunalinių atliekų tvarkymą</t>
  </si>
  <si>
    <t>Sutvarkyta komunalinių atliekų</t>
  </si>
  <si>
    <t>t</t>
  </si>
  <si>
    <t>1.01.</t>
  </si>
  <si>
    <t>1.10.</t>
  </si>
  <si>
    <t>1.05.</t>
  </si>
  <si>
    <t>03.01.01.02</t>
  </si>
  <si>
    <t>Kompensuoti fiziniams asmenims asbesto turinčių gaminių atliekų šalinimą</t>
  </si>
  <si>
    <t>Kompensuota už asbesto gaminių šalinimą</t>
  </si>
  <si>
    <t>proc.</t>
  </si>
  <si>
    <t>03.01.01.03</t>
  </si>
  <si>
    <t>Įgyvendinti projektą "Komunalinių atliekų rūšiuojamojo surinkimo infrastruktūros plėtra Šiaulių regione"</t>
  </si>
  <si>
    <t>Įrengta konteinerių aikštelių</t>
  </si>
  <si>
    <t>03.01.02.</t>
  </si>
  <si>
    <t xml:space="preserve">Gausinti miesto želdinius, gerinti esamų želdinių kokybę, apsaugoti vertingas gamtines </t>
  </si>
  <si>
    <t>03.01.02.02</t>
  </si>
  <si>
    <t>Parengti ir įgyvendinti želdynų pertvarkymo projektus</t>
  </si>
  <si>
    <t>Parengti projektai ir atlikti darbai</t>
  </si>
  <si>
    <t>03.01.02.03</t>
  </si>
  <si>
    <t>Vykdyti želdinių priežiūrą (tręšimas, genėjimas, kaštonų lapų tvarkymas)</t>
  </si>
  <si>
    <t>Užtikrinti želdinių priežiūrą (genėjimas, atžalų šalinimas, kelmų sutvarkymas, laistymas, tręšimas, kaštonų lapų surinkimas), pagal skirtą finansavimą</t>
  </si>
  <si>
    <t>03.01.02.04</t>
  </si>
  <si>
    <t>Sodinti naujus želdinius prie miesto gatvių, parkuose ir skveruose</t>
  </si>
  <si>
    <t>Pasodinta želdinių</t>
  </si>
  <si>
    <t>03.01.02.05</t>
  </si>
  <si>
    <t>Įrengta kraštovaizdžio formavimo priemonių</t>
  </si>
  <si>
    <t>03.01.03.</t>
  </si>
  <si>
    <t>Gerinti miesto vandens telkinių ir jų prieigų gamtosauginę būklę</t>
  </si>
  <si>
    <t>03.01.03.04</t>
  </si>
  <si>
    <t>Vykdyti lietaus nuotekų sistemos griovių tvarkymą</t>
  </si>
  <si>
    <t>Sutvarkyta lietaus sistemos griovių</t>
  </si>
  <si>
    <t>03.01.03.05</t>
  </si>
  <si>
    <t>Įgyvendinti projektą "Šiaulių miesto paviršinių nuotekų tvarkymo sistemos inventorizavimas, paviršinių nuotekų tvarkymo infrastruktūros rekonstravimas ir plėtra"</t>
  </si>
  <si>
    <t>km</t>
  </si>
  <si>
    <t>03.01.05.</t>
  </si>
  <si>
    <t>Sutvarkyti užterštas teritorijas, buvusius karjerus ir durpynus</t>
  </si>
  <si>
    <t>03.01.05.02</t>
  </si>
  <si>
    <t>Tvarkyti užterštas teritorijas Šiaulių mieste</t>
  </si>
  <si>
    <t>Sutvarkyta teritorija (4462)</t>
  </si>
  <si>
    <t>ha</t>
  </si>
  <si>
    <t>Sutvarkyta užterštų teritorijų (4463, 4464,11555, 11556, 11557)</t>
  </si>
  <si>
    <t>1.08.</t>
  </si>
  <si>
    <t>03.01.06.</t>
  </si>
  <si>
    <t>Vykdyti miesto aplinkos kokybės stebėseną</t>
  </si>
  <si>
    <t>03.01.06.01</t>
  </si>
  <si>
    <t>Vykdyti Šiaulių miesto aplinkos kokybės stebėseną (triukšmo, oro, paviršinių vandens telkinių)</t>
  </si>
  <si>
    <t>1.09.</t>
  </si>
  <si>
    <t>03.01.06.02</t>
  </si>
  <si>
    <t>Gerinti aplinkos oro kokybę, įgyvendinti aplinkos oro kokybės valdymo programą</t>
  </si>
  <si>
    <t>03.01.06.03</t>
  </si>
  <si>
    <t>Vykdyti požeminio vandens ir dirvožemio užterštumo būklės stebėseną</t>
  </si>
  <si>
    <t>03.01.06.04</t>
  </si>
  <si>
    <t>Optimizuoti aplinkos kokybės stebėseną ir optimizuoti vertinimo sistemą,  sukurti interaktyvią/informacinę duomenų bazę.  Įgyvendinti projektą ,,Aplinkos oro kokybės gerinimas Šiaulių mieste"</t>
  </si>
  <si>
    <t>Įsigytas šaligatvių valymo įrenginys</t>
  </si>
  <si>
    <t>03.01.07.</t>
  </si>
  <si>
    <t>Vykdyti miesto bendruomenės aplinkosauginį ugdymą</t>
  </si>
  <si>
    <t>03.01.07.02</t>
  </si>
  <si>
    <t>Remti nevyriausybinių organizacijų projektų įgyvendinimą</t>
  </si>
  <si>
    <t>03.01.07.03</t>
  </si>
  <si>
    <t>Įsigyti aplinkosauginius informacinius ir kt. leidinius</t>
  </si>
  <si>
    <t>Įsigyta leidinių</t>
  </si>
  <si>
    <t>03.01.07.04</t>
  </si>
  <si>
    <t>Organizuoti aplinkosauginius renginius, vykdyti visuomenės švietimą ir informavimą</t>
  </si>
  <si>
    <t>Įgyvendinta visuomenės švietimo ir informavimo priemonių</t>
  </si>
  <si>
    <t>03.01.07.05</t>
  </si>
  <si>
    <t>Tvarkyti Talkšos ekologinį taką</t>
  </si>
  <si>
    <t>03.01.08.</t>
  </si>
  <si>
    <t>Pašalinti aplinkos teršimo šaltinius</t>
  </si>
  <si>
    <t>03.01.08.01</t>
  </si>
  <si>
    <t>Likviduoti pavojingus radinius ir ekologinių avarijų padarinius</t>
  </si>
  <si>
    <t>Likviduota radinių ir avarijų</t>
  </si>
  <si>
    <t>03.01.08.02</t>
  </si>
  <si>
    <t>Įgyvendinti projektą  ''Aplinkos rizikos valdymo sistemos gerinimas Latvijos ir Lietuvos pasienio regione“</t>
  </si>
  <si>
    <t>Įgyvendinta projekto veiklų</t>
  </si>
  <si>
    <t>03.02.</t>
  </si>
  <si>
    <t>Reguliuoti gyvūnų (šunų, kačių), laikomų Šiaulių miesto daugiabučiuose namuose, populiaciją, kontroliuoti jų priežiūrą</t>
  </si>
  <si>
    <t>03.02.03.</t>
  </si>
  <si>
    <t>Gyvūnų priežiūrai skirtos įrangos įrengimas ir priežiūra</t>
  </si>
  <si>
    <t>03.02.03.01</t>
  </si>
  <si>
    <t>1.</t>
  </si>
  <si>
    <t>SAVIVALDYBĖS BIUDŽETAS IŠ VISO, IŠ JO:</t>
  </si>
  <si>
    <t>Savivaldybės biudžeto lėšos (SB)</t>
  </si>
  <si>
    <t>Valstybės biudžeto lėšos (VB)</t>
  </si>
  <si>
    <t>Europos Sąjungos lėšos (ES)</t>
  </si>
  <si>
    <t>Įstaigos pajamų lėšos (PL)</t>
  </si>
  <si>
    <t>IŠ VISO:</t>
  </si>
  <si>
    <t xml:space="preserve"> PRIEMONIŲ, PRIEMONIŲ IŠLAIDŲ IR PRODUKTO KRITERIJŲ SUVESTINĖ</t>
  </si>
  <si>
    <t xml:space="preserve">strateginio veiklos plano Aplinkos </t>
  </si>
  <si>
    <t>apsaugos programos (Nr. 03) priedas</t>
  </si>
  <si>
    <t>Šîaulių miesto savivaldybės 2020‒2022 metų</t>
  </si>
  <si>
    <t>FINANSAVIMO ŠALTINIŲ SUVESTINĖ</t>
  </si>
  <si>
    <t>VšĮ Šiaulių regiono atliekų tvarkymo centras</t>
  </si>
  <si>
    <t>Šiaulių municipalinė aplinkos tyrimų laboratorija</t>
  </si>
  <si>
    <t>145412194</t>
  </si>
  <si>
    <t>Projektų valdymo skyrius</t>
  </si>
  <si>
    <t>20</t>
  </si>
  <si>
    <t>18</t>
  </si>
  <si>
    <t>Urbanistinės plėtros ir ūkio departamento Miesto ūkio ir aplinkos skyrius</t>
  </si>
  <si>
    <t>07</t>
  </si>
  <si>
    <t>Urbanistinės plėtros ir ūkio departamento Statybos ir renovacijos skyrius</t>
  </si>
  <si>
    <t>06</t>
  </si>
  <si>
    <t>Urbanistinės plėtros ir ūkio departamento Architektūros, urbanistikos ir paveldosaugos skyrius</t>
  </si>
  <si>
    <t>05</t>
  </si>
  <si>
    <t>Programos vykdytojo kodas</t>
  </si>
  <si>
    <t>Strateginio veiklos plano vykdytojų kodų klasifikatorius*</t>
  </si>
  <si>
    <t>* patvirtinta Šiaulių miesto savivaldybės administracijos direktoriaus 2019-08-19  įsakymu Nr. A -1194</t>
  </si>
  <si>
    <t>Priemonės pavadinimas</t>
  </si>
  <si>
    <t xml:space="preserve">Priemonės vykdytojo kodas </t>
  </si>
  <si>
    <t>Finansavimo šaltinis</t>
  </si>
  <si>
    <t xml:space="preserve">07; 145787276  </t>
  </si>
  <si>
    <t xml:space="preserve"> 20; 07</t>
  </si>
  <si>
    <t>20; 07</t>
  </si>
  <si>
    <t xml:space="preserve">07; 145412194 </t>
  </si>
  <si>
    <t xml:space="preserve">20; 07  </t>
  </si>
  <si>
    <t>20; 18</t>
  </si>
  <si>
    <t>Civilinės saugos ir teisėtvarkos skyrius</t>
  </si>
  <si>
    <t>36 000</t>
  </si>
  <si>
    <t>Įsigyti konteineriai atliekų surinkimui</t>
  </si>
  <si>
    <t>Surinkta asbesto</t>
  </si>
  <si>
    <t>Rekonstruota paviršinių nuotekų tinklų</t>
  </si>
  <si>
    <t>Organizuoti renginiai (Žemės diena, Europos judumo savaitė)</t>
  </si>
  <si>
    <t>Paremtas egzotinių gyvūnų kampelis</t>
  </si>
  <si>
    <t>vnt.</t>
  </si>
  <si>
    <t>Parengta Talkšos ekologinio tako einamosios metinės priežiūros ataskaita</t>
  </si>
  <si>
    <t xml:space="preserve">Prižiūrėta įrengtų aikštelių </t>
  </si>
  <si>
    <t xml:space="preserve">Prižiūrėta kačių šėrimo vietų </t>
  </si>
  <si>
    <t xml:space="preserve">Vykdyti gyvenamuosiuose rajonuose, viešosiose vietose šunų išvedžiojimo aikštelių, kačių šėrimo vietų ir kitos gyvūnų priežiūrai skirtos įrangos įrengimą, remontą ir sanitarinę priežiūrą </t>
  </si>
  <si>
    <t>Formuoti Prūdelio tvenkinio kraštovaizdį  ir gerinti ekologinę būklę</t>
  </si>
  <si>
    <t>tūkst. Eur</t>
  </si>
  <si>
    <t>Produkto kriterijaus</t>
  </si>
  <si>
    <t>Įrengta didelio gabarito atliekų surinkimo aikštelė (DGSA) su pakartotiniampanaudojimui tinkamų atliekų surinkimu</t>
  </si>
  <si>
    <t>Parengta stebėsenos ataskaita</t>
  </si>
  <si>
    <t xml:space="preserve">Finansuojamų įstaigų </t>
  </si>
  <si>
    <t>sk.</t>
  </si>
  <si>
    <t>Išvalyta pavasarinio purvo (dėl pakeltosios taršos gatvių sąšlavos)</t>
  </si>
  <si>
    <t>Parengta požeminio vandens ir dirvožemio ataskaita</t>
  </si>
  <si>
    <t xml:space="preserve">Paremta projektų </t>
  </si>
  <si>
    <t>Prižiūrėta įrangos</t>
  </si>
  <si>
    <t>Lėšų likutis ataskaitinio laikotarpio pabaigoje (2019-12-31)</t>
  </si>
  <si>
    <t>PATVIRTINTA</t>
  </si>
  <si>
    <t xml:space="preserve">Šiaulių miesto savivaldybės tarybos </t>
  </si>
  <si>
    <t>2020 m. vasario 6 d. sprendimu Nr. T-1</t>
  </si>
  <si>
    <t xml:space="preserve">(Šiaulių miesto savivaldybės tarybos </t>
  </si>
  <si>
    <t xml:space="preserve"> redakcija)</t>
  </si>
  <si>
    <t>APLINKOS APSAUGOS  PROGRAMOS (Nr. 03) 2020–2022 METŲ STRATEGINIO VEIKLOS PLANO TIKSLŲ, UŽDAVINIŲ,</t>
  </si>
  <si>
    <t>2020 m. gruodžio 22 d. sprendimo Nr. T-459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</si>
</sst>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[$-10427]#,##0.00;\-#,##0.00;&quot;&quot;"/>
    <numFmt numFmtId="165" formatCode="_-* #,##0.0000\ _L_t_-;\-* #,##0.0000\ _L_t_-;_-* &quot;-&quot;??\ _L_t_-;_-@_-"/>
    <numFmt numFmtId="166" formatCode="0.0"/>
  </numFmts>
  <fonts count="18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color rgb="FFFF0000"/>
      <name val="Times New Roman"/>
      <family val="1"/>
      <charset val="186"/>
    </font>
    <font>
      <sz val="11"/>
      <color rgb="FF000000"/>
      <name val="Calibri"/>
      <family val="2"/>
    </font>
    <font>
      <sz val="8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sz val="11"/>
      <color rgb="FFFF0000"/>
      <name val="Calibri"/>
      <family val="2"/>
    </font>
    <font>
      <strike/>
      <sz val="12"/>
      <color rgb="FFFF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FAEE80"/>
        <bgColor rgb="FFFAEE80"/>
      </patternFill>
    </fill>
    <fill>
      <patternFill patternType="solid">
        <fgColor rgb="FFC0E4F6"/>
        <bgColor rgb="FFC0E4F6"/>
      </patternFill>
    </fill>
    <fill>
      <patternFill patternType="solid">
        <fgColor rgb="FFD8FAD4"/>
        <bgColor rgb="FFD8FAD4"/>
      </patternFill>
    </fill>
    <fill>
      <patternFill patternType="solid">
        <fgColor rgb="FFEBEBEB"/>
        <bgColor rgb="FFEBEBEB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 applyBorder="0"/>
    <xf numFmtId="0" fontId="5" fillId="2" borderId="0"/>
    <xf numFmtId="0" fontId="5" fillId="2" borderId="0"/>
    <xf numFmtId="43" fontId="12" fillId="0" borderId="0" applyFont="0" applyFill="0" applyBorder="0" applyAlignment="0" applyProtection="0"/>
  </cellStyleXfs>
  <cellXfs count="257">
    <xf numFmtId="0" fontId="0" fillId="0" borderId="0" xfId="0" applyNumberFormat="1" applyFill="1" applyAlignment="1" applyProtection="1"/>
    <xf numFmtId="0" fontId="1" fillId="2" borderId="0" xfId="0" applyNumberFormat="1" applyFont="1" applyFill="1" applyAlignment="1" applyProtection="1">
      <alignment horizontal="center"/>
    </xf>
    <xf numFmtId="0" fontId="0" fillId="2" borderId="0" xfId="0" applyNumberFormat="1" applyFill="1" applyAlignment="1" applyProtection="1"/>
    <xf numFmtId="0" fontId="3" fillId="0" borderId="0" xfId="0" applyNumberFormat="1" applyFont="1" applyFill="1" applyAlignment="1" applyProtection="1"/>
    <xf numFmtId="0" fontId="3" fillId="4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5" borderId="2" xfId="0" applyNumberFormat="1" applyFont="1" applyFill="1" applyBorder="1" applyAlignment="1" applyProtection="1">
      <alignment horizontal="left" vertical="top" readingOrder="1"/>
      <protection locked="0"/>
    </xf>
    <xf numFmtId="164" fontId="3" fillId="5" borderId="2" xfId="0" applyNumberFormat="1" applyFont="1" applyFill="1" applyBorder="1" applyAlignment="1" applyProtection="1">
      <alignment horizontal="right" vertical="top" readingOrder="1"/>
    </xf>
    <xf numFmtId="0" fontId="3" fillId="0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" xfId="0" applyNumberFormat="1" applyFont="1" applyFill="1" applyBorder="1" applyAlignment="1" applyProtection="1">
      <alignment vertical="top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5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8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8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8" xfId="0" applyNumberFormat="1" applyFont="1" applyFill="1" applyBorder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vertical="top" readingOrder="1"/>
      <protection locked="0"/>
    </xf>
    <xf numFmtId="0" fontId="3" fillId="2" borderId="0" xfId="0" applyNumberFormat="1" applyFont="1" applyFill="1" applyAlignment="1" applyProtection="1">
      <alignment horizontal="left" vertical="top" readingOrder="1"/>
      <protection locked="0"/>
    </xf>
    <xf numFmtId="164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horizontal="right" vertical="top" readingOrder="1"/>
      <protection locked="0"/>
    </xf>
    <xf numFmtId="0" fontId="2" fillId="6" borderId="5" xfId="0" applyNumberFormat="1" applyFont="1" applyFill="1" applyBorder="1" applyAlignment="1" applyProtection="1">
      <alignment vertical="top" readingOrder="1"/>
      <protection locked="0"/>
    </xf>
    <xf numFmtId="0" fontId="3" fillId="4" borderId="1" xfId="0" applyNumberFormat="1" applyFont="1" applyFill="1" applyBorder="1" applyAlignment="1" applyProtection="1">
      <alignment vertical="top" wrapText="1" readingOrder="1"/>
      <protection locked="0"/>
    </xf>
    <xf numFmtId="0" fontId="3" fillId="5" borderId="1" xfId="0" applyNumberFormat="1" applyFont="1" applyFill="1" applyBorder="1" applyAlignment="1" applyProtection="1">
      <alignment vertical="top" wrapText="1" readingOrder="1"/>
      <protection locked="0"/>
    </xf>
    <xf numFmtId="0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3" fillId="0" borderId="4" xfId="0" applyNumberFormat="1" applyFont="1" applyFill="1" applyBorder="1" applyAlignment="1" applyProtection="1">
      <alignment vertical="top" wrapText="1" readingOrder="1"/>
      <protection locked="0"/>
    </xf>
    <xf numFmtId="0" fontId="3" fillId="4" borderId="2" xfId="0" applyNumberFormat="1" applyFont="1" applyFill="1" applyBorder="1" applyAlignment="1" applyProtection="1">
      <alignment vertical="top" wrapText="1" readingOrder="1"/>
      <protection locked="0"/>
    </xf>
    <xf numFmtId="0" fontId="3" fillId="5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5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wrapText="1" readingOrder="1"/>
      <protection locked="0"/>
    </xf>
    <xf numFmtId="164" fontId="3" fillId="0" borderId="5" xfId="0" applyNumberFormat="1" applyFont="1" applyFill="1" applyBorder="1" applyAlignment="1" applyProtection="1">
      <alignment horizontal="center" vertical="center" readingOrder="1"/>
      <protection locked="0"/>
    </xf>
    <xf numFmtId="164" fontId="2" fillId="6" borderId="5" xfId="0" applyNumberFormat="1" applyFont="1" applyFill="1" applyBorder="1" applyAlignment="1" applyProtection="1">
      <alignment horizontal="center" vertical="center" readingOrder="1"/>
    </xf>
    <xf numFmtId="164" fontId="2" fillId="0" borderId="5" xfId="0" applyNumberFormat="1" applyFont="1" applyFill="1" applyBorder="1" applyAlignment="1" applyProtection="1">
      <alignment horizontal="center" vertical="center" readingOrder="1"/>
    </xf>
    <xf numFmtId="0" fontId="2" fillId="3" borderId="1" xfId="0" applyNumberFormat="1" applyFont="1" applyFill="1" applyBorder="1" applyAlignment="1" applyProtection="1">
      <alignment vertical="center" wrapText="1" readingOrder="1"/>
      <protection locked="0"/>
    </xf>
    <xf numFmtId="0" fontId="2" fillId="3" borderId="2" xfId="0" applyNumberFormat="1" applyFont="1" applyFill="1" applyBorder="1" applyAlignment="1" applyProtection="1">
      <alignment vertical="center" readingOrder="1"/>
      <protection locked="0"/>
    </xf>
    <xf numFmtId="0" fontId="2" fillId="3" borderId="2" xfId="0" applyNumberFormat="1" applyFont="1" applyFill="1" applyBorder="1" applyAlignment="1" applyProtection="1">
      <alignment horizontal="left" vertical="center" readingOrder="1"/>
      <protection locked="0"/>
    </xf>
    <xf numFmtId="0" fontId="2" fillId="2" borderId="0" xfId="0" applyNumberFormat="1" applyFont="1" applyFill="1" applyAlignment="1" applyProtection="1"/>
    <xf numFmtId="0" fontId="3" fillId="0" borderId="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6" xfId="0" applyNumberFormat="1" applyFont="1" applyFill="1" applyBorder="1" applyAlignment="1" applyProtection="1">
      <alignment horizontal="center" vertical="top" readingOrder="1"/>
      <protection locked="0"/>
    </xf>
    <xf numFmtId="0" fontId="5" fillId="2" borderId="0" xfId="1"/>
    <xf numFmtId="0" fontId="5" fillId="2" borderId="22" xfId="1" applyBorder="1"/>
    <xf numFmtId="0" fontId="7" fillId="2" borderId="0" xfId="2" applyFont="1"/>
    <xf numFmtId="0" fontId="7" fillId="2" borderId="25" xfId="2" applyFont="1" applyBorder="1" applyAlignment="1">
      <alignment horizontal="center" vertical="center" wrapText="1"/>
    </xf>
    <xf numFmtId="49" fontId="7" fillId="2" borderId="25" xfId="2" applyNumberFormat="1" applyFont="1" applyBorder="1" applyAlignment="1">
      <alignment horizontal="center" vertical="center" wrapText="1"/>
    </xf>
    <xf numFmtId="0" fontId="7" fillId="2" borderId="0" xfId="2" applyFont="1" applyBorder="1"/>
    <xf numFmtId="0" fontId="8" fillId="2" borderId="25" xfId="2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2" xfId="0" applyNumberFormat="1" applyFont="1" applyFill="1" applyBorder="1" applyAlignment="1" applyProtection="1">
      <alignment horizontal="center" vertical="top" readingOrder="1"/>
    </xf>
    <xf numFmtId="164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164" fontId="3" fillId="5" borderId="2" xfId="0" applyNumberFormat="1" applyFont="1" applyFill="1" applyBorder="1" applyAlignment="1" applyProtection="1">
      <alignment horizontal="center" vertical="top" readingOrder="1"/>
    </xf>
    <xf numFmtId="164" fontId="2" fillId="3" borderId="2" xfId="0" applyNumberFormat="1" applyFont="1" applyFill="1" applyBorder="1" applyAlignment="1" applyProtection="1">
      <alignment horizontal="center" vertical="center" readingOrder="1"/>
    </xf>
    <xf numFmtId="164" fontId="3" fillId="4" borderId="2" xfId="0" applyNumberFormat="1" applyFont="1" applyFill="1" applyBorder="1" applyAlignment="1" applyProtection="1">
      <alignment horizontal="center" vertical="top" readingOrder="1"/>
    </xf>
    <xf numFmtId="0" fontId="3" fillId="7" borderId="2" xfId="0" applyNumberFormat="1" applyFont="1" applyFill="1" applyBorder="1" applyAlignment="1" applyProtection="1">
      <alignment horizontal="center" vertical="top" readingOrder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28" xfId="0" applyNumberFormat="1" applyFont="1" applyFill="1" applyBorder="1" applyAlignment="1" applyProtection="1">
      <alignment horizontal="center" vertical="top" readingOrder="1"/>
    </xf>
    <xf numFmtId="164" fontId="3" fillId="0" borderId="2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3" xfId="0" applyNumberFormat="1" applyFont="1" applyFill="1" applyBorder="1" applyAlignment="1" applyProtection="1">
      <alignment vertical="top" wrapText="1" readingOrder="1"/>
      <protection locked="0"/>
    </xf>
    <xf numFmtId="0" fontId="3" fillId="0" borderId="31" xfId="0" applyNumberFormat="1" applyFont="1" applyFill="1" applyBorder="1" applyAlignment="1" applyProtection="1">
      <alignment vertical="top" wrapText="1" readingOrder="1"/>
      <protection locked="0"/>
    </xf>
    <xf numFmtId="0" fontId="3" fillId="0" borderId="31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31" xfId="0" applyNumberFormat="1" applyFont="1" applyFill="1" applyBorder="1" applyAlignment="1" applyProtection="1">
      <alignment horizontal="right" vertical="top" readingOrder="1"/>
      <protection locked="0"/>
    </xf>
    <xf numFmtId="0" fontId="3" fillId="7" borderId="3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9" xfId="0" applyNumberFormat="1" applyFont="1" applyFill="1" applyBorder="1" applyAlignment="1" applyProtection="1">
      <alignment horizontal="center" vertical="top" readingOrder="1"/>
      <protection locked="0"/>
    </xf>
    <xf numFmtId="164" fontId="3" fillId="7" borderId="5" xfId="0" applyNumberFormat="1" applyFont="1" applyFill="1" applyBorder="1" applyAlignment="1" applyProtection="1">
      <alignment horizontal="center" vertical="center" readingOrder="1"/>
      <protection locked="0"/>
    </xf>
    <xf numFmtId="0" fontId="3" fillId="7" borderId="2" xfId="0" applyNumberFormat="1" applyFont="1" applyFill="1" applyBorder="1" applyAlignment="1" applyProtection="1">
      <alignment vertical="top" wrapText="1" readingOrder="1"/>
      <protection locked="0"/>
    </xf>
    <xf numFmtId="0" fontId="2" fillId="0" borderId="0" xfId="0" applyNumberFormat="1" applyFont="1" applyFill="1" applyAlignment="1" applyProtection="1"/>
    <xf numFmtId="0" fontId="4" fillId="0" borderId="8" xfId="0" applyNumberFormat="1" applyFont="1" applyFill="1" applyBorder="1" applyAlignment="1" applyProtection="1">
      <alignment horizontal="center" vertical="center" wrapText="1" readingOrder="1"/>
    </xf>
    <xf numFmtId="0" fontId="4" fillId="0" borderId="9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4" fillId="0" borderId="5" xfId="0" applyNumberFormat="1" applyFont="1" applyFill="1" applyBorder="1" applyAlignment="1" applyProtection="1">
      <alignment horizontal="center" vertical="center" wrapText="1" readingOrder="1"/>
    </xf>
    <xf numFmtId="0" fontId="2" fillId="0" borderId="5" xfId="0" applyNumberFormat="1" applyFont="1" applyFill="1" applyBorder="1" applyAlignment="1" applyProtection="1">
      <alignment vertical="center" readingOrder="1"/>
      <protection locked="0"/>
    </xf>
    <xf numFmtId="0" fontId="3" fillId="0" borderId="5" xfId="0" applyNumberFormat="1" applyFont="1" applyFill="1" applyBorder="1" applyAlignment="1" applyProtection="1">
      <alignment vertical="center" readingOrder="1"/>
      <protection locked="0"/>
    </xf>
    <xf numFmtId="0" fontId="3" fillId="0" borderId="1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left" vertical="top" readingOrder="1"/>
      <protection locked="0"/>
    </xf>
    <xf numFmtId="49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6" xfId="0" applyNumberFormat="1" applyFont="1" applyFill="1" applyBorder="1" applyAlignment="1" applyProtection="1">
      <alignment vertical="top" wrapText="1" readingOrder="1"/>
      <protection locked="0"/>
    </xf>
    <xf numFmtId="0" fontId="3" fillId="0" borderId="13" xfId="0" applyNumberFormat="1" applyFont="1" applyFill="1" applyBorder="1" applyAlignment="1" applyProtection="1">
      <alignment vertical="top" wrapText="1" readingOrder="1"/>
      <protection locked="0"/>
    </xf>
    <xf numFmtId="164" fontId="3" fillId="0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5" borderId="33" xfId="0" applyNumberFormat="1" applyFont="1" applyFill="1" applyBorder="1" applyAlignment="1" applyProtection="1">
      <alignment vertical="top" wrapText="1" readingOrder="1"/>
      <protection locked="0"/>
    </xf>
    <xf numFmtId="0" fontId="3" fillId="5" borderId="31" xfId="0" applyNumberFormat="1" applyFont="1" applyFill="1" applyBorder="1" applyAlignment="1" applyProtection="1">
      <alignment vertical="top" wrapText="1" readingOrder="1"/>
      <protection locked="0"/>
    </xf>
    <xf numFmtId="0" fontId="3" fillId="5" borderId="31" xfId="0" applyNumberFormat="1" applyFont="1" applyFill="1" applyBorder="1" applyAlignment="1" applyProtection="1">
      <alignment horizontal="left" vertical="top" readingOrder="1"/>
      <protection locked="0"/>
    </xf>
    <xf numFmtId="164" fontId="3" fillId="5" borderId="31" xfId="0" applyNumberFormat="1" applyFont="1" applyFill="1" applyBorder="1" applyAlignment="1" applyProtection="1">
      <alignment horizontal="center" vertical="top" readingOrder="1"/>
    </xf>
    <xf numFmtId="0" fontId="3" fillId="0" borderId="46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46" xfId="0" applyNumberFormat="1" applyFont="1" applyFill="1" applyBorder="1" applyAlignment="1" applyProtection="1">
      <alignment horizontal="center" vertical="top" readingOrder="1"/>
    </xf>
    <xf numFmtId="0" fontId="3" fillId="0" borderId="50" xfId="0" applyNumberFormat="1" applyFont="1" applyFill="1" applyBorder="1" applyAlignment="1" applyProtection="1">
      <alignment horizontal="left" vertical="top" readingOrder="1"/>
      <protection locked="0"/>
    </xf>
    <xf numFmtId="164" fontId="3" fillId="0" borderId="50" xfId="0" applyNumberFormat="1" applyFont="1" applyFill="1" applyBorder="1" applyAlignment="1" applyProtection="1">
      <alignment horizontal="center" vertical="top" readingOrder="1"/>
      <protection locked="0"/>
    </xf>
    <xf numFmtId="164" fontId="11" fillId="0" borderId="5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13" fillId="0" borderId="0" xfId="0" applyFont="1" applyAlignment="1">
      <alignment vertical="top"/>
    </xf>
    <xf numFmtId="165" fontId="14" fillId="0" borderId="0" xfId="3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166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13" fillId="0" borderId="0" xfId="0" applyFont="1" applyBorder="1" applyAlignment="1">
      <alignment vertical="top"/>
    </xf>
    <xf numFmtId="0" fontId="0" fillId="0" borderId="0" xfId="0"/>
    <xf numFmtId="0" fontId="4" fillId="2" borderId="0" xfId="0" applyNumberFormat="1" applyFont="1" applyFill="1" applyAlignment="1" applyProtection="1"/>
    <xf numFmtId="164" fontId="7" fillId="7" borderId="5" xfId="0" applyNumberFormat="1" applyFont="1" applyFill="1" applyBorder="1" applyAlignment="1" applyProtection="1">
      <alignment horizontal="center" vertical="center" readingOrder="1"/>
      <protection locked="0"/>
    </xf>
    <xf numFmtId="164" fontId="17" fillId="0" borderId="5" xfId="0" applyNumberFormat="1" applyFont="1" applyFill="1" applyBorder="1" applyAlignment="1" applyProtection="1">
      <alignment horizontal="center" vertical="top" readingOrder="1"/>
      <protection locked="0"/>
    </xf>
    <xf numFmtId="164" fontId="7" fillId="0" borderId="5" xfId="0" applyNumberFormat="1" applyFont="1" applyFill="1" applyBorder="1" applyAlignment="1" applyProtection="1">
      <alignment horizontal="center" vertical="top" wrapText="1" readingOrder="1"/>
      <protection locked="0"/>
    </xf>
    <xf numFmtId="0" fontId="16" fillId="0" borderId="0" xfId="0" applyNumberFormat="1" applyFont="1" applyFill="1" applyAlignment="1" applyProtection="1"/>
    <xf numFmtId="164" fontId="7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13" xfId="0" applyNumberFormat="1" applyFont="1" applyFill="1" applyBorder="1" applyAlignment="1" applyProtection="1">
      <alignment horizontal="center" vertical="top" readingOrder="1"/>
    </xf>
    <xf numFmtId="164" fontId="3" fillId="0" borderId="31" xfId="0" applyNumberFormat="1" applyFont="1" applyFill="1" applyBorder="1" applyAlignment="1" applyProtection="1">
      <alignment horizontal="center" vertical="top" readingOrder="1"/>
    </xf>
    <xf numFmtId="0" fontId="3" fillId="0" borderId="1" xfId="0" applyNumberFormat="1" applyFont="1" applyFill="1" applyBorder="1" applyAlignment="1" applyProtection="1">
      <alignment horizontal="center" vertical="center" wrapText="1" readingOrder="1"/>
    </xf>
    <xf numFmtId="0" fontId="3" fillId="0" borderId="4" xfId="0" applyNumberFormat="1" applyFont="1" applyFill="1" applyBorder="1" applyAlignment="1" applyProtection="1">
      <alignment horizontal="center" vertical="center" wrapText="1" readingOrder="1"/>
    </xf>
    <xf numFmtId="0" fontId="3" fillId="0" borderId="7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0" borderId="8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5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8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1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1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2" xfId="0" applyNumberFormat="1" applyFont="1" applyFill="1" applyBorder="1" applyAlignment="1" applyProtection="1">
      <alignment horizontal="center" vertical="top" readingOrder="1"/>
      <protection locked="0"/>
    </xf>
    <xf numFmtId="0" fontId="16" fillId="0" borderId="58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horizontal="left"/>
    </xf>
    <xf numFmtId="14" fontId="15" fillId="0" borderId="0" xfId="0" applyNumberFormat="1" applyFont="1" applyAlignment="1">
      <alignment horizontal="left" vertical="center"/>
    </xf>
    <xf numFmtId="0" fontId="3" fillId="3" borderId="1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3" borderId="1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3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NumberFormat="1" applyFont="1" applyFill="1" applyAlignment="1" applyProtection="1">
      <alignment horizontal="left"/>
    </xf>
    <xf numFmtId="0" fontId="3" fillId="2" borderId="0" xfId="0" applyNumberFormat="1" applyFont="1" applyFill="1" applyAlignment="1" applyProtection="1">
      <alignment horizontal="left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14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15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40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4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2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3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15" xfId="0" applyNumberFormat="1" applyFont="1" applyFill="1" applyBorder="1" applyAlignment="1" applyProtection="1">
      <alignment horizontal="center" vertical="top" readingOrder="1"/>
    </xf>
    <xf numFmtId="0" fontId="3" fillId="0" borderId="1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2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4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5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0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20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21" xfId="0" applyNumberFormat="1" applyFont="1" applyFill="1" applyBorder="1" applyAlignment="1" applyProtection="1">
      <alignment horizontal="center" vertical="top" readingOrder="1"/>
      <protection locked="0"/>
    </xf>
    <xf numFmtId="0" fontId="2" fillId="6" borderId="26" xfId="0" applyNumberFormat="1" applyFont="1" applyFill="1" applyBorder="1" applyAlignment="1" applyProtection="1">
      <alignment horizontal="right" vertical="top" readingOrder="1"/>
      <protection locked="0"/>
    </xf>
    <xf numFmtId="0" fontId="2" fillId="6" borderId="27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26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27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14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34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8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1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1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wrapText="1" readingOrder="1"/>
    </xf>
    <xf numFmtId="0" fontId="3" fillId="0" borderId="27" xfId="0" applyNumberFormat="1" applyFont="1" applyFill="1" applyBorder="1" applyAlignment="1" applyProtection="1">
      <alignment horizontal="center" vertical="center" wrapText="1" readingOrder="1"/>
    </xf>
    <xf numFmtId="0" fontId="2" fillId="0" borderId="26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0" borderId="27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2" borderId="0" xfId="0" applyNumberFormat="1" applyFont="1" applyFill="1" applyAlignment="1" applyProtection="1">
      <alignment horizontal="center" vertical="top" readingOrder="1"/>
      <protection locked="0"/>
    </xf>
    <xf numFmtId="0" fontId="3" fillId="0" borderId="4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7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5" borderId="39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4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4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4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49" xfId="0" applyNumberFormat="1" applyFont="1" applyFill="1" applyBorder="1" applyAlignment="1" applyProtection="1">
      <alignment horizontal="center" vertical="top" wrapText="1" readingOrder="1"/>
      <protection locked="0"/>
    </xf>
    <xf numFmtId="164" fontId="3" fillId="0" borderId="29" xfId="0" applyNumberFormat="1" applyFont="1" applyFill="1" applyBorder="1" applyAlignment="1" applyProtection="1">
      <alignment horizontal="center" vertical="top" readingOrder="1"/>
      <protection locked="0"/>
    </xf>
    <xf numFmtId="164" fontId="3" fillId="0" borderId="31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7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7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5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5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7" borderId="5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4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53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54" xfId="0" applyNumberFormat="1" applyFont="1" applyFill="1" applyBorder="1" applyAlignment="1" applyProtection="1">
      <alignment horizontal="center" vertical="top" readingOrder="1"/>
      <protection locked="0"/>
    </xf>
    <xf numFmtId="0" fontId="16" fillId="0" borderId="60" xfId="0" applyNumberFormat="1" applyFont="1" applyFill="1" applyBorder="1" applyAlignment="1" applyProtection="1">
      <alignment horizontal="left"/>
    </xf>
    <xf numFmtId="0" fontId="16" fillId="0" borderId="58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Alignment="1" applyProtection="1">
      <alignment horizontal="left" vertical="top"/>
    </xf>
    <xf numFmtId="0" fontId="16" fillId="0" borderId="59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Alignment="1" applyProtection="1">
      <alignment horizontal="center"/>
    </xf>
    <xf numFmtId="0" fontId="3" fillId="7" borderId="4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4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45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4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55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56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5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21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9" xfId="0" applyNumberFormat="1" applyFont="1" applyFill="1" applyBorder="1" applyAlignment="1" applyProtection="1">
      <alignment horizontal="center" vertical="center" readingOrder="1"/>
      <protection locked="0"/>
    </xf>
    <xf numFmtId="0" fontId="3" fillId="7" borderId="20" xfId="0" applyNumberFormat="1" applyFont="1" applyFill="1" applyBorder="1" applyAlignment="1" applyProtection="1">
      <alignment horizontal="center" vertical="center" readingOrder="1"/>
      <protection locked="0"/>
    </xf>
    <xf numFmtId="0" fontId="3" fillId="7" borderId="32" xfId="0" applyNumberFormat="1" applyFont="1" applyFill="1" applyBorder="1" applyAlignment="1" applyProtection="1">
      <alignment horizontal="center" vertical="center" readingOrder="1"/>
      <protection locked="0"/>
    </xf>
    <xf numFmtId="0" fontId="7" fillId="2" borderId="24" xfId="2" applyFont="1" applyBorder="1" applyAlignment="1">
      <alignment horizontal="left" vertical="center" wrapText="1"/>
    </xf>
    <xf numFmtId="0" fontId="7" fillId="2" borderId="23" xfId="2" applyFont="1" applyBorder="1" applyAlignment="1">
      <alignment horizontal="left" vertical="center" wrapText="1"/>
    </xf>
    <xf numFmtId="0" fontId="6" fillId="2" borderId="0" xfId="2" applyFont="1" applyFill="1" applyBorder="1" applyAlignment="1">
      <alignment horizontal="left" vertical="top" wrapText="1"/>
    </xf>
    <xf numFmtId="0" fontId="8" fillId="2" borderId="25" xfId="2" applyFont="1" applyBorder="1" applyAlignment="1">
      <alignment horizontal="center" vertical="center"/>
    </xf>
    <xf numFmtId="0" fontId="8" fillId="2" borderId="24" xfId="2" applyFont="1" applyBorder="1" applyAlignment="1">
      <alignment horizontal="center" vertical="center" wrapText="1"/>
    </xf>
    <xf numFmtId="0" fontId="8" fillId="2" borderId="23" xfId="2" applyFont="1" applyBorder="1" applyAlignment="1">
      <alignment horizontal="center" vertical="center" wrapText="1"/>
    </xf>
  </cellXfs>
  <cellStyles count="4">
    <cellStyle name="Excel Built-in Normal 2" xfId="2"/>
    <cellStyle name="Įprastas" xfId="0" builtinId="0"/>
    <cellStyle name="Įprastas 2" xfId="1"/>
    <cellStyle name="Kablelis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A97"/>
  <sheetViews>
    <sheetView tabSelected="1" zoomScale="95" zoomScaleNormal="95" workbookViewId="0">
      <selection activeCell="K5" sqref="K5:O5"/>
    </sheetView>
  </sheetViews>
  <sheetFormatPr defaultRowHeight="15" x14ac:dyDescent="0.25"/>
  <cols>
    <col min="1" max="1" width="6.5703125" customWidth="1"/>
    <col min="2" max="2" width="26.140625" customWidth="1"/>
    <col min="3" max="3" width="7.5703125" customWidth="1"/>
    <col min="4" max="4" width="11.140625" customWidth="1"/>
    <col min="5" max="5" width="14.42578125" customWidth="1"/>
    <col min="6" max="6" width="12.140625" customWidth="1"/>
    <col min="7" max="7" width="0.140625" hidden="1" customWidth="1"/>
    <col min="8" max="8" width="10.42578125" customWidth="1"/>
    <col min="9" max="9" width="12.140625" customWidth="1"/>
    <col min="10" max="10" width="10.28515625" customWidth="1"/>
    <col min="11" max="11" width="13.42578125" customWidth="1"/>
    <col min="12" max="12" width="5.7109375" customWidth="1"/>
    <col min="13" max="13" width="7.42578125" customWidth="1"/>
    <col min="14" max="14" width="7.140625" customWidth="1"/>
    <col min="15" max="15" width="9.85546875" customWidth="1"/>
  </cols>
  <sheetData>
    <row r="1" spans="1:235" s="105" customFormat="1" ht="15.75" x14ac:dyDescent="0.25">
      <c r="A1" s="98"/>
      <c r="B1" s="98"/>
      <c r="C1" s="98"/>
      <c r="D1" s="98"/>
      <c r="E1" s="99"/>
      <c r="F1" s="100"/>
      <c r="G1" s="101"/>
      <c r="H1" s="101"/>
      <c r="I1" s="102"/>
      <c r="J1" s="103"/>
      <c r="K1" s="139" t="s">
        <v>159</v>
      </c>
      <c r="L1" s="139"/>
      <c r="M1" s="139"/>
      <c r="N1" s="139"/>
      <c r="O1" s="139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  <c r="GZ1" s="104"/>
      <c r="HA1" s="104"/>
      <c r="HB1" s="104"/>
      <c r="HC1" s="104"/>
      <c r="HD1" s="104"/>
      <c r="HE1" s="104"/>
      <c r="HF1" s="104"/>
      <c r="HG1" s="104"/>
      <c r="HH1" s="104"/>
      <c r="HI1" s="104"/>
      <c r="HJ1" s="104"/>
      <c r="HK1" s="104"/>
      <c r="HL1" s="104"/>
      <c r="HM1" s="104"/>
      <c r="HN1" s="104"/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</row>
    <row r="2" spans="1:235" s="105" customFormat="1" ht="15.75" x14ac:dyDescent="0.25">
      <c r="A2" s="98"/>
      <c r="B2" s="98"/>
      <c r="C2" s="98"/>
      <c r="D2" s="98"/>
      <c r="E2" s="99"/>
      <c r="F2" s="100"/>
      <c r="G2" s="101"/>
      <c r="H2" s="101"/>
      <c r="I2" s="102"/>
      <c r="J2" s="103"/>
      <c r="K2" s="139" t="s">
        <v>160</v>
      </c>
      <c r="L2" s="139"/>
      <c r="M2" s="139"/>
      <c r="N2" s="139"/>
      <c r="O2" s="139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  <c r="GE2" s="104"/>
      <c r="GF2" s="104"/>
      <c r="GG2" s="104"/>
      <c r="GH2" s="104"/>
      <c r="GI2" s="104"/>
      <c r="GJ2" s="104"/>
      <c r="GK2" s="104"/>
      <c r="GL2" s="104"/>
      <c r="GM2" s="104"/>
      <c r="GN2" s="104"/>
      <c r="GO2" s="104"/>
      <c r="GP2" s="104"/>
      <c r="GQ2" s="104"/>
      <c r="GR2" s="104"/>
      <c r="GS2" s="104"/>
      <c r="GT2" s="104"/>
      <c r="GU2" s="104"/>
      <c r="GV2" s="104"/>
      <c r="GW2" s="104"/>
      <c r="GX2" s="104"/>
      <c r="GY2" s="104"/>
      <c r="GZ2" s="104"/>
      <c r="HA2" s="104"/>
      <c r="HB2" s="104"/>
      <c r="HC2" s="104"/>
      <c r="HD2" s="104"/>
      <c r="HE2" s="104"/>
      <c r="HF2" s="104"/>
      <c r="HG2" s="104"/>
      <c r="HH2" s="104"/>
      <c r="HI2" s="104"/>
      <c r="HJ2" s="104"/>
      <c r="HK2" s="104"/>
      <c r="HL2" s="104"/>
      <c r="HM2" s="104"/>
      <c r="HN2" s="104"/>
      <c r="HO2" s="104"/>
      <c r="HP2" s="104"/>
      <c r="HQ2" s="104"/>
      <c r="HR2" s="104"/>
      <c r="HS2" s="104"/>
      <c r="HT2" s="104"/>
      <c r="HU2" s="104"/>
      <c r="HV2" s="104"/>
      <c r="HW2" s="104"/>
      <c r="HX2" s="104"/>
      <c r="HY2" s="104"/>
      <c r="HZ2" s="104"/>
      <c r="IA2" s="104"/>
    </row>
    <row r="3" spans="1:235" s="105" customFormat="1" ht="15.75" x14ac:dyDescent="0.25">
      <c r="A3" s="98"/>
      <c r="B3" s="98"/>
      <c r="C3" s="98"/>
      <c r="D3" s="98"/>
      <c r="E3" s="99"/>
      <c r="F3" s="100"/>
      <c r="G3" s="101"/>
      <c r="H3" s="101"/>
      <c r="I3" s="102"/>
      <c r="J3" s="103"/>
      <c r="K3" s="139" t="s">
        <v>161</v>
      </c>
      <c r="L3" s="139"/>
      <c r="M3" s="139"/>
      <c r="N3" s="139"/>
      <c r="O3" s="139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  <c r="GQ3" s="104"/>
      <c r="GR3" s="104"/>
      <c r="GS3" s="104"/>
      <c r="GT3" s="104"/>
      <c r="GU3" s="104"/>
      <c r="GV3" s="104"/>
      <c r="GW3" s="104"/>
      <c r="GX3" s="104"/>
      <c r="GY3" s="104"/>
      <c r="GZ3" s="104"/>
      <c r="HA3" s="104"/>
      <c r="HB3" s="104"/>
      <c r="HC3" s="104"/>
      <c r="HD3" s="104"/>
      <c r="HE3" s="104"/>
      <c r="HF3" s="104"/>
      <c r="HG3" s="104"/>
      <c r="HH3" s="104"/>
      <c r="HI3" s="104"/>
      <c r="HJ3" s="104"/>
      <c r="HK3" s="104"/>
      <c r="HL3" s="104"/>
      <c r="HM3" s="104"/>
      <c r="HN3" s="104"/>
      <c r="HO3" s="104"/>
      <c r="HP3" s="104"/>
      <c r="HQ3" s="104"/>
      <c r="HR3" s="104"/>
      <c r="HS3" s="104"/>
      <c r="HT3" s="104"/>
      <c r="HU3" s="104"/>
      <c r="HV3" s="104"/>
      <c r="HW3" s="104"/>
      <c r="HX3" s="104"/>
      <c r="HY3" s="104"/>
      <c r="HZ3" s="104"/>
      <c r="IA3" s="104"/>
    </row>
    <row r="4" spans="1:235" s="105" customFormat="1" ht="15.75" x14ac:dyDescent="0.25">
      <c r="A4" s="98"/>
      <c r="B4" s="98"/>
      <c r="C4" s="98"/>
      <c r="D4" s="98"/>
      <c r="E4" s="99"/>
      <c r="F4" s="100"/>
      <c r="G4" s="101"/>
      <c r="H4" s="101"/>
      <c r="I4" s="102"/>
      <c r="J4" s="103"/>
      <c r="K4" s="139" t="s">
        <v>162</v>
      </c>
      <c r="L4" s="139"/>
      <c r="M4" s="139"/>
      <c r="N4" s="139"/>
      <c r="O4" s="139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</row>
    <row r="5" spans="1:235" s="105" customFormat="1" ht="15.75" x14ac:dyDescent="0.25">
      <c r="A5" s="98"/>
      <c r="B5" s="98"/>
      <c r="C5" s="98"/>
      <c r="D5" s="98"/>
      <c r="E5" s="99"/>
      <c r="F5" s="100"/>
      <c r="G5" s="101"/>
      <c r="H5" s="101"/>
      <c r="I5" s="102"/>
      <c r="J5" s="103"/>
      <c r="K5" s="139" t="s">
        <v>165</v>
      </c>
      <c r="L5" s="139"/>
      <c r="M5" s="139"/>
      <c r="N5" s="139"/>
      <c r="O5" s="139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  <c r="HG5" s="104"/>
      <c r="HH5" s="104"/>
      <c r="HI5" s="104"/>
      <c r="HJ5" s="104"/>
      <c r="HK5" s="104"/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</row>
    <row r="6" spans="1:235" s="2" customFormat="1" ht="15" customHeight="1" x14ac:dyDescent="0.25">
      <c r="J6" s="106"/>
      <c r="K6" s="138" t="s">
        <v>163</v>
      </c>
      <c r="L6" s="138"/>
      <c r="M6" s="138"/>
      <c r="N6" s="138"/>
      <c r="O6" s="138"/>
    </row>
    <row r="7" spans="1:235" ht="11.25" customHeight="1" x14ac:dyDescent="0.25"/>
    <row r="8" spans="1:235" x14ac:dyDescent="0.25">
      <c r="K8" s="149" t="s">
        <v>109</v>
      </c>
      <c r="L8" s="149"/>
      <c r="M8" s="149"/>
      <c r="N8" s="149"/>
      <c r="O8" s="149"/>
    </row>
    <row r="9" spans="1:235" x14ac:dyDescent="0.25">
      <c r="K9" s="149" t="s">
        <v>107</v>
      </c>
      <c r="L9" s="149"/>
      <c r="M9" s="149"/>
      <c r="N9" s="149"/>
      <c r="O9" s="149"/>
    </row>
    <row r="10" spans="1:235" s="1" customFormat="1" ht="15.7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150" t="s">
        <v>108</v>
      </c>
      <c r="L10" s="150"/>
      <c r="M10" s="150"/>
      <c r="N10" s="150"/>
      <c r="O10" s="150"/>
    </row>
    <row r="11" spans="1:235" s="1" customFormat="1" ht="15.75" customHeight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235" ht="15.75" customHeight="1" x14ac:dyDescent="0.25">
      <c r="A12" s="38"/>
      <c r="B12" s="155" t="s">
        <v>164</v>
      </c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</row>
    <row r="13" spans="1:235" ht="15.75" x14ac:dyDescent="0.25">
      <c r="A13" s="3"/>
      <c r="B13" s="3"/>
      <c r="C13" s="3"/>
      <c r="D13" s="73" t="s">
        <v>106</v>
      </c>
      <c r="E13" s="73"/>
      <c r="F13" s="73"/>
      <c r="G13" s="73"/>
      <c r="H13" s="73"/>
      <c r="I13" s="73"/>
      <c r="J13" s="73"/>
      <c r="K13" s="73"/>
      <c r="L13" s="3"/>
      <c r="M13" s="3"/>
      <c r="N13" s="3"/>
      <c r="O13" s="3"/>
    </row>
    <row r="14" spans="1:235" ht="16.5" thickBo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59" t="s">
        <v>148</v>
      </c>
      <c r="O14" s="159"/>
    </row>
    <row r="15" spans="1:235" ht="47.25" customHeight="1" x14ac:dyDescent="0.25">
      <c r="A15" s="122" t="s">
        <v>0</v>
      </c>
      <c r="B15" s="125" t="s">
        <v>126</v>
      </c>
      <c r="C15" s="156" t="s">
        <v>127</v>
      </c>
      <c r="D15" s="128" t="s">
        <v>128</v>
      </c>
      <c r="E15" s="128" t="s">
        <v>2</v>
      </c>
      <c r="F15" s="128" t="s">
        <v>3</v>
      </c>
      <c r="G15" s="128" t="s">
        <v>3</v>
      </c>
      <c r="H15" s="128" t="s">
        <v>4</v>
      </c>
      <c r="I15" s="128" t="s">
        <v>5</v>
      </c>
      <c r="J15" s="128" t="s">
        <v>6</v>
      </c>
      <c r="K15" s="125" t="s">
        <v>149</v>
      </c>
      <c r="L15" s="151"/>
      <c r="M15" s="151"/>
      <c r="N15" s="151"/>
      <c r="O15" s="152"/>
    </row>
    <row r="16" spans="1:235" ht="15.75" x14ac:dyDescent="0.25">
      <c r="A16" s="123"/>
      <c r="B16" s="126"/>
      <c r="C16" s="157"/>
      <c r="D16" s="129"/>
      <c r="E16" s="129"/>
      <c r="F16" s="129"/>
      <c r="G16" s="129"/>
      <c r="H16" s="129"/>
      <c r="I16" s="129"/>
      <c r="J16" s="129"/>
      <c r="K16" s="126" t="s">
        <v>1</v>
      </c>
      <c r="L16" s="126" t="s">
        <v>7</v>
      </c>
      <c r="M16" s="126" t="s">
        <v>8</v>
      </c>
      <c r="N16" s="153"/>
      <c r="O16" s="154"/>
    </row>
    <row r="17" spans="1:17" ht="15.75" thickBot="1" x14ac:dyDescent="0.3">
      <c r="A17" s="124"/>
      <c r="B17" s="127"/>
      <c r="C17" s="158"/>
      <c r="D17" s="130"/>
      <c r="E17" s="130"/>
      <c r="F17" s="130"/>
      <c r="G17" s="130"/>
      <c r="H17" s="130"/>
      <c r="I17" s="130"/>
      <c r="J17" s="130"/>
      <c r="K17" s="127"/>
      <c r="L17" s="127"/>
      <c r="M17" s="74" t="s">
        <v>9</v>
      </c>
      <c r="N17" s="74" t="s">
        <v>10</v>
      </c>
      <c r="O17" s="75" t="s">
        <v>11</v>
      </c>
    </row>
    <row r="18" spans="1:17" ht="36" customHeight="1" thickBot="1" x14ac:dyDescent="0.3">
      <c r="A18" s="35" t="s">
        <v>12</v>
      </c>
      <c r="B18" s="36" t="s">
        <v>13</v>
      </c>
      <c r="C18" s="36"/>
      <c r="D18" s="37"/>
      <c r="E18" s="52">
        <f t="shared" ref="E18:J18" si="0">E19+E81</f>
        <v>5297.5</v>
      </c>
      <c r="F18" s="52">
        <f t="shared" si="0"/>
        <v>6382.0999999999995</v>
      </c>
      <c r="G18" s="52">
        <f t="shared" si="0"/>
        <v>0</v>
      </c>
      <c r="H18" s="52">
        <f t="shared" si="0"/>
        <v>6720.9999999999991</v>
      </c>
      <c r="I18" s="52">
        <f t="shared" si="0"/>
        <v>5178.4000000000005</v>
      </c>
      <c r="J18" s="52">
        <f t="shared" si="0"/>
        <v>4218.1000000000004</v>
      </c>
      <c r="K18" s="140"/>
      <c r="L18" s="141"/>
      <c r="M18" s="141"/>
      <c r="N18" s="141"/>
      <c r="O18" s="142"/>
    </row>
    <row r="19" spans="1:17" ht="79.5" thickBot="1" x14ac:dyDescent="0.3">
      <c r="A19" s="22" t="s">
        <v>15</v>
      </c>
      <c r="B19" s="26" t="s">
        <v>16</v>
      </c>
      <c r="C19" s="26"/>
      <c r="D19" s="4"/>
      <c r="E19" s="53">
        <f>E20+E36+E43+E47+E56+E68+E76+0.1</f>
        <v>5271.1</v>
      </c>
      <c r="F19" s="53">
        <f>F20+F36+F43+F47+F56+F68+F76</f>
        <v>6362.9999999999991</v>
      </c>
      <c r="G19" s="53">
        <f>G20+G36+G43+G47+G56+G68+G76</f>
        <v>0</v>
      </c>
      <c r="H19" s="53">
        <f>H20+H36+H43+H47+H56+H68+H76</f>
        <v>6705.8999999999987</v>
      </c>
      <c r="I19" s="53">
        <f>I20+I36+I43+I47+I56+I68+I76</f>
        <v>5158.4000000000005</v>
      </c>
      <c r="J19" s="53">
        <f>J20+J36+J43+J47+J56+J68+J76</f>
        <v>4198.1000000000004</v>
      </c>
      <c r="K19" s="143"/>
      <c r="L19" s="144"/>
      <c r="M19" s="144"/>
      <c r="N19" s="144"/>
      <c r="O19" s="145"/>
    </row>
    <row r="20" spans="1:17" ht="48" thickBot="1" x14ac:dyDescent="0.3">
      <c r="A20" s="23" t="s">
        <v>17</v>
      </c>
      <c r="B20" s="27" t="s">
        <v>18</v>
      </c>
      <c r="C20" s="27"/>
      <c r="D20" s="5"/>
      <c r="E20" s="51">
        <f t="shared" ref="E20:J20" si="1">E21+E27+E31</f>
        <v>3900.6</v>
      </c>
      <c r="F20" s="51">
        <f t="shared" si="1"/>
        <v>4154.5</v>
      </c>
      <c r="G20" s="51">
        <f t="shared" si="1"/>
        <v>0</v>
      </c>
      <c r="H20" s="51">
        <f t="shared" si="1"/>
        <v>4385.3999999999996</v>
      </c>
      <c r="I20" s="51">
        <f t="shared" si="1"/>
        <v>3195</v>
      </c>
      <c r="J20" s="51">
        <f t="shared" si="1"/>
        <v>3195</v>
      </c>
      <c r="K20" s="146"/>
      <c r="L20" s="147"/>
      <c r="M20" s="147"/>
      <c r="N20" s="147"/>
      <c r="O20" s="148"/>
    </row>
    <row r="21" spans="1:17" ht="65.25" customHeight="1" x14ac:dyDescent="0.25">
      <c r="A21" s="112" t="s">
        <v>19</v>
      </c>
      <c r="B21" s="131" t="s">
        <v>20</v>
      </c>
      <c r="C21" s="115" t="s">
        <v>129</v>
      </c>
      <c r="D21" s="118"/>
      <c r="E21" s="120">
        <f t="shared" ref="E21:J21" si="2">SUM(E22:E26)</f>
        <v>3669.1</v>
      </c>
      <c r="F21" s="120">
        <v>3660.6</v>
      </c>
      <c r="G21" s="49">
        <f t="shared" si="2"/>
        <v>0</v>
      </c>
      <c r="H21" s="120">
        <f t="shared" si="2"/>
        <v>3886.5</v>
      </c>
      <c r="I21" s="120">
        <f t="shared" si="2"/>
        <v>3190</v>
      </c>
      <c r="J21" s="120">
        <f t="shared" si="2"/>
        <v>3190</v>
      </c>
      <c r="K21" s="131" t="s">
        <v>137</v>
      </c>
      <c r="L21" s="118" t="s">
        <v>14</v>
      </c>
      <c r="M21" s="166">
        <v>200</v>
      </c>
      <c r="N21" s="166">
        <v>200</v>
      </c>
      <c r="O21" s="134">
        <v>200</v>
      </c>
    </row>
    <row r="22" spans="1:17" ht="15.75" x14ac:dyDescent="0.25">
      <c r="A22" s="113"/>
      <c r="B22" s="132"/>
      <c r="C22" s="116"/>
      <c r="D22" s="119"/>
      <c r="E22" s="121"/>
      <c r="F22" s="121"/>
      <c r="G22" s="50">
        <v>0</v>
      </c>
      <c r="H22" s="121"/>
      <c r="I22" s="121"/>
      <c r="J22" s="121"/>
      <c r="K22" s="164"/>
      <c r="L22" s="119"/>
      <c r="M22" s="167"/>
      <c r="N22" s="167"/>
      <c r="O22" s="135"/>
    </row>
    <row r="23" spans="1:17" ht="47.25" customHeight="1" x14ac:dyDescent="0.25">
      <c r="A23" s="113"/>
      <c r="B23" s="132"/>
      <c r="C23" s="116"/>
      <c r="D23" s="10"/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173" t="s">
        <v>21</v>
      </c>
      <c r="L23" s="174" t="s">
        <v>22</v>
      </c>
      <c r="M23" s="222" t="s">
        <v>136</v>
      </c>
      <c r="N23" s="222" t="s">
        <v>136</v>
      </c>
      <c r="O23" s="178">
        <v>36000</v>
      </c>
    </row>
    <row r="24" spans="1:17" ht="15.75" x14ac:dyDescent="0.25">
      <c r="A24" s="113"/>
      <c r="B24" s="132"/>
      <c r="C24" s="116"/>
      <c r="D24" s="10" t="s">
        <v>23</v>
      </c>
      <c r="E24" s="50">
        <v>3204.9</v>
      </c>
      <c r="F24" s="50">
        <v>3184.1</v>
      </c>
      <c r="G24" s="50">
        <v>0</v>
      </c>
      <c r="H24" s="109">
        <v>3410</v>
      </c>
      <c r="I24" s="50">
        <v>3190</v>
      </c>
      <c r="J24" s="50">
        <v>3190</v>
      </c>
      <c r="K24" s="132"/>
      <c r="L24" s="168"/>
      <c r="M24" s="116"/>
      <c r="N24" s="116"/>
      <c r="O24" s="179"/>
      <c r="P24" s="136"/>
      <c r="Q24" s="137"/>
    </row>
    <row r="25" spans="1:17" ht="15.75" x14ac:dyDescent="0.25">
      <c r="A25" s="113"/>
      <c r="B25" s="132"/>
      <c r="C25" s="116"/>
      <c r="D25" s="10" t="s">
        <v>24</v>
      </c>
      <c r="E25" s="50">
        <v>437.7</v>
      </c>
      <c r="F25" s="50">
        <v>476.5</v>
      </c>
      <c r="G25" s="50">
        <v>0</v>
      </c>
      <c r="H25" s="50">
        <v>476.5</v>
      </c>
      <c r="I25" s="50">
        <v>0</v>
      </c>
      <c r="J25" s="50">
        <v>0</v>
      </c>
      <c r="K25" s="132"/>
      <c r="L25" s="168"/>
      <c r="M25" s="116"/>
      <c r="N25" s="116"/>
      <c r="O25" s="179"/>
    </row>
    <row r="26" spans="1:17" ht="16.5" thickBot="1" x14ac:dyDescent="0.3">
      <c r="A26" s="114"/>
      <c r="B26" s="133"/>
      <c r="C26" s="117"/>
      <c r="D26" s="10" t="s">
        <v>25</v>
      </c>
      <c r="E26" s="50">
        <v>26.5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220"/>
      <c r="L26" s="221"/>
      <c r="M26" s="223"/>
      <c r="N26" s="223"/>
      <c r="O26" s="224"/>
    </row>
    <row r="27" spans="1:17" ht="31.5" customHeight="1" x14ac:dyDescent="0.25">
      <c r="A27" s="112" t="s">
        <v>26</v>
      </c>
      <c r="B27" s="131" t="s">
        <v>27</v>
      </c>
      <c r="C27" s="160" t="s">
        <v>118</v>
      </c>
      <c r="D27" s="7"/>
      <c r="E27" s="49">
        <f t="shared" ref="E27:J27" si="3">SUM(E28:E30)</f>
        <v>12.5</v>
      </c>
      <c r="F27" s="49">
        <f t="shared" si="3"/>
        <v>5</v>
      </c>
      <c r="G27" s="49">
        <f t="shared" si="3"/>
        <v>0</v>
      </c>
      <c r="H27" s="49">
        <f t="shared" si="3"/>
        <v>10</v>
      </c>
      <c r="I27" s="49">
        <f t="shared" si="3"/>
        <v>5</v>
      </c>
      <c r="J27" s="60">
        <f t="shared" si="3"/>
        <v>5</v>
      </c>
      <c r="K27" s="225" t="s">
        <v>138</v>
      </c>
      <c r="L27" s="227" t="s">
        <v>22</v>
      </c>
      <c r="M27" s="227">
        <v>170</v>
      </c>
      <c r="N27" s="227"/>
      <c r="O27" s="229"/>
    </row>
    <row r="28" spans="1:17" ht="15.75" x14ac:dyDescent="0.25">
      <c r="A28" s="113"/>
      <c r="B28" s="132"/>
      <c r="C28" s="161"/>
      <c r="D28" s="10" t="s">
        <v>23</v>
      </c>
      <c r="E28" s="50">
        <v>5.4</v>
      </c>
      <c r="F28" s="50">
        <v>5</v>
      </c>
      <c r="G28" s="50">
        <v>0</v>
      </c>
      <c r="H28" s="50">
        <v>10</v>
      </c>
      <c r="I28" s="50">
        <v>5</v>
      </c>
      <c r="J28" s="61">
        <v>5</v>
      </c>
      <c r="K28" s="226"/>
      <c r="L28" s="228"/>
      <c r="M28" s="228"/>
      <c r="N28" s="228"/>
      <c r="O28" s="230"/>
      <c r="P28" s="234"/>
      <c r="Q28" s="235"/>
    </row>
    <row r="29" spans="1:17" ht="63" customHeight="1" x14ac:dyDescent="0.25">
      <c r="A29" s="113"/>
      <c r="B29" s="132"/>
      <c r="C29" s="161"/>
      <c r="D29" s="10" t="s">
        <v>24</v>
      </c>
      <c r="E29" s="50">
        <v>3.5</v>
      </c>
      <c r="F29" s="50">
        <v>0</v>
      </c>
      <c r="G29" s="50">
        <v>0</v>
      </c>
      <c r="H29" s="50">
        <v>0</v>
      </c>
      <c r="I29" s="50">
        <v>0</v>
      </c>
      <c r="J29" s="61">
        <v>0</v>
      </c>
      <c r="K29" s="225" t="s">
        <v>28</v>
      </c>
      <c r="L29" s="227" t="s">
        <v>29</v>
      </c>
      <c r="M29" s="227">
        <v>100</v>
      </c>
      <c r="N29" s="227">
        <v>100</v>
      </c>
      <c r="O29" s="229">
        <v>100</v>
      </c>
    </row>
    <row r="30" spans="1:17" ht="16.5" thickBot="1" x14ac:dyDescent="0.3">
      <c r="A30" s="114"/>
      <c r="B30" s="133"/>
      <c r="C30" s="162"/>
      <c r="D30" s="10" t="s">
        <v>25</v>
      </c>
      <c r="E30" s="50">
        <v>3.6</v>
      </c>
      <c r="F30" s="50">
        <v>0</v>
      </c>
      <c r="G30" s="50">
        <v>0</v>
      </c>
      <c r="H30" s="50">
        <v>0</v>
      </c>
      <c r="I30" s="50">
        <v>0</v>
      </c>
      <c r="J30" s="61">
        <v>0</v>
      </c>
      <c r="K30" s="226"/>
      <c r="L30" s="228"/>
      <c r="M30" s="228"/>
      <c r="N30" s="228"/>
      <c r="O30" s="230"/>
    </row>
    <row r="31" spans="1:17" ht="47.25" customHeight="1" x14ac:dyDescent="0.25">
      <c r="A31" s="112" t="s">
        <v>30</v>
      </c>
      <c r="B31" s="131" t="s">
        <v>31</v>
      </c>
      <c r="C31" s="115" t="s">
        <v>130</v>
      </c>
      <c r="D31" s="118"/>
      <c r="E31" s="120">
        <f t="shared" ref="E31:J31" si="4">SUM(E32:E35)</f>
        <v>219</v>
      </c>
      <c r="F31" s="120">
        <f t="shared" si="4"/>
        <v>488.9</v>
      </c>
      <c r="G31" s="49">
        <f t="shared" si="4"/>
        <v>0</v>
      </c>
      <c r="H31" s="120">
        <f t="shared" si="4"/>
        <v>488.9</v>
      </c>
      <c r="I31" s="120">
        <f t="shared" si="4"/>
        <v>0</v>
      </c>
      <c r="J31" s="120">
        <f t="shared" si="4"/>
        <v>0</v>
      </c>
      <c r="K31" s="163" t="s">
        <v>32</v>
      </c>
      <c r="L31" s="165" t="s">
        <v>14</v>
      </c>
      <c r="M31" s="165">
        <v>289</v>
      </c>
      <c r="N31" s="165"/>
      <c r="O31" s="171"/>
    </row>
    <row r="32" spans="1:17" ht="15.75" x14ac:dyDescent="0.25">
      <c r="A32" s="113"/>
      <c r="B32" s="132"/>
      <c r="C32" s="116"/>
      <c r="D32" s="119"/>
      <c r="E32" s="121"/>
      <c r="F32" s="121"/>
      <c r="G32" s="50">
        <v>0</v>
      </c>
      <c r="H32" s="121"/>
      <c r="I32" s="121"/>
      <c r="J32" s="121"/>
      <c r="K32" s="164"/>
      <c r="L32" s="119"/>
      <c r="M32" s="119"/>
      <c r="N32" s="119"/>
      <c r="O32" s="172"/>
    </row>
    <row r="33" spans="1:17" ht="156.75" customHeight="1" x14ac:dyDescent="0.25">
      <c r="A33" s="113"/>
      <c r="B33" s="132"/>
      <c r="C33" s="116"/>
      <c r="D33" s="10"/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173" t="s">
        <v>150</v>
      </c>
      <c r="L33" s="174" t="s">
        <v>14</v>
      </c>
      <c r="M33" s="174">
        <v>1</v>
      </c>
      <c r="N33" s="174"/>
      <c r="O33" s="245"/>
    </row>
    <row r="34" spans="1:17" ht="15.75" x14ac:dyDescent="0.25">
      <c r="A34" s="113"/>
      <c r="B34" s="132"/>
      <c r="C34" s="116"/>
      <c r="D34" s="10" t="s">
        <v>23</v>
      </c>
      <c r="E34" s="50">
        <v>219</v>
      </c>
      <c r="F34" s="50">
        <v>270.89999999999998</v>
      </c>
      <c r="G34" s="50">
        <v>0</v>
      </c>
      <c r="H34" s="50">
        <v>270.89999999999998</v>
      </c>
      <c r="I34" s="50">
        <v>0</v>
      </c>
      <c r="J34" s="50">
        <v>0</v>
      </c>
      <c r="K34" s="132"/>
      <c r="L34" s="168"/>
      <c r="M34" s="168"/>
      <c r="N34" s="168"/>
      <c r="O34" s="246"/>
    </row>
    <row r="35" spans="1:17" ht="16.5" thickBot="1" x14ac:dyDescent="0.3">
      <c r="A35" s="114"/>
      <c r="B35" s="133"/>
      <c r="C35" s="117"/>
      <c r="D35" s="10" t="s">
        <v>24</v>
      </c>
      <c r="E35" s="50">
        <v>0</v>
      </c>
      <c r="F35" s="50">
        <v>218</v>
      </c>
      <c r="G35" s="50">
        <v>0</v>
      </c>
      <c r="H35" s="50">
        <v>218</v>
      </c>
      <c r="I35" s="50">
        <v>0</v>
      </c>
      <c r="J35" s="50">
        <v>0</v>
      </c>
      <c r="K35" s="133"/>
      <c r="L35" s="170"/>
      <c r="M35" s="170"/>
      <c r="N35" s="170"/>
      <c r="O35" s="247"/>
    </row>
    <row r="36" spans="1:17" ht="63.75" thickBot="1" x14ac:dyDescent="0.3">
      <c r="A36" s="23" t="s">
        <v>33</v>
      </c>
      <c r="B36" s="27" t="s">
        <v>34</v>
      </c>
      <c r="C36" s="27"/>
      <c r="D36" s="5"/>
      <c r="E36" s="6">
        <f t="shared" ref="E36:J36" si="5">E37+E38+E41+E42</f>
        <v>204.9</v>
      </c>
      <c r="F36" s="6">
        <f t="shared" si="5"/>
        <v>200.7</v>
      </c>
      <c r="G36" s="6">
        <f t="shared" si="5"/>
        <v>0</v>
      </c>
      <c r="H36" s="6">
        <f t="shared" si="5"/>
        <v>195.7</v>
      </c>
      <c r="I36" s="6">
        <f t="shared" si="5"/>
        <v>185</v>
      </c>
      <c r="J36" s="6">
        <f t="shared" si="5"/>
        <v>185</v>
      </c>
      <c r="K36" s="146"/>
      <c r="L36" s="147"/>
      <c r="M36" s="147"/>
      <c r="N36" s="147"/>
      <c r="O36" s="148"/>
    </row>
    <row r="37" spans="1:17" ht="48" thickBot="1" x14ac:dyDescent="0.3">
      <c r="A37" s="24" t="s">
        <v>35</v>
      </c>
      <c r="B37" s="28" t="s">
        <v>36</v>
      </c>
      <c r="C37" s="55" t="s">
        <v>118</v>
      </c>
      <c r="D37" s="7" t="s">
        <v>23</v>
      </c>
      <c r="E37" s="48">
        <v>28.7</v>
      </c>
      <c r="F37" s="48">
        <v>20</v>
      </c>
      <c r="G37" s="48">
        <v>0</v>
      </c>
      <c r="H37" s="48">
        <v>20</v>
      </c>
      <c r="I37" s="48">
        <v>20</v>
      </c>
      <c r="J37" s="48">
        <v>20</v>
      </c>
      <c r="K37" s="30" t="s">
        <v>37</v>
      </c>
      <c r="L37" s="8" t="s">
        <v>14</v>
      </c>
      <c r="M37" s="8">
        <v>3</v>
      </c>
      <c r="N37" s="8">
        <v>3</v>
      </c>
      <c r="O37" s="39">
        <v>3</v>
      </c>
    </row>
    <row r="38" spans="1:17" ht="47.25" customHeight="1" x14ac:dyDescent="0.25">
      <c r="A38" s="112" t="s">
        <v>38</v>
      </c>
      <c r="B38" s="131" t="s">
        <v>39</v>
      </c>
      <c r="C38" s="160" t="s">
        <v>118</v>
      </c>
      <c r="D38" s="7"/>
      <c r="E38" s="49">
        <f t="shared" ref="E38:J38" si="6">SUM(E39:E40)</f>
        <v>115.7</v>
      </c>
      <c r="F38" s="49">
        <f t="shared" si="6"/>
        <v>115.7</v>
      </c>
      <c r="G38" s="49">
        <f t="shared" si="6"/>
        <v>0</v>
      </c>
      <c r="H38" s="49">
        <f t="shared" si="6"/>
        <v>110.6</v>
      </c>
      <c r="I38" s="49">
        <f t="shared" si="6"/>
        <v>100</v>
      </c>
      <c r="J38" s="49">
        <f t="shared" si="6"/>
        <v>100</v>
      </c>
      <c r="K38" s="131" t="s">
        <v>40</v>
      </c>
      <c r="L38" s="118" t="s">
        <v>29</v>
      </c>
      <c r="M38" s="118">
        <v>100</v>
      </c>
      <c r="N38" s="118">
        <v>100</v>
      </c>
      <c r="O38" s="134">
        <v>100</v>
      </c>
    </row>
    <row r="39" spans="1:17" ht="15.75" x14ac:dyDescent="0.25">
      <c r="A39" s="113"/>
      <c r="B39" s="132"/>
      <c r="C39" s="161"/>
      <c r="D39" s="10" t="s">
        <v>23</v>
      </c>
      <c r="E39" s="50">
        <v>80.900000000000006</v>
      </c>
      <c r="F39" s="50">
        <v>89.2</v>
      </c>
      <c r="G39" s="50">
        <v>0</v>
      </c>
      <c r="H39" s="97">
        <v>84.1</v>
      </c>
      <c r="I39" s="50">
        <v>100</v>
      </c>
      <c r="J39" s="50">
        <v>100</v>
      </c>
      <c r="K39" s="132"/>
      <c r="L39" s="168"/>
      <c r="M39" s="168"/>
      <c r="N39" s="168"/>
      <c r="O39" s="179"/>
      <c r="P39" s="110"/>
    </row>
    <row r="40" spans="1:17" ht="167.25" customHeight="1" thickBot="1" x14ac:dyDescent="0.3">
      <c r="A40" s="114"/>
      <c r="B40" s="133"/>
      <c r="C40" s="162"/>
      <c r="D40" s="10" t="s">
        <v>24</v>
      </c>
      <c r="E40" s="50">
        <v>34.799999999999997</v>
      </c>
      <c r="F40" s="50">
        <v>26.5</v>
      </c>
      <c r="G40" s="50">
        <v>0</v>
      </c>
      <c r="H40" s="50">
        <v>26.5</v>
      </c>
      <c r="I40" s="50">
        <v>0</v>
      </c>
      <c r="J40" s="50">
        <v>0</v>
      </c>
      <c r="K40" s="133"/>
      <c r="L40" s="170"/>
      <c r="M40" s="170"/>
      <c r="N40" s="170"/>
      <c r="O40" s="180"/>
    </row>
    <row r="41" spans="1:17" ht="48" thickBot="1" x14ac:dyDescent="0.3">
      <c r="A41" s="24" t="s">
        <v>41</v>
      </c>
      <c r="B41" s="28" t="s">
        <v>42</v>
      </c>
      <c r="C41" s="55" t="s">
        <v>118</v>
      </c>
      <c r="D41" s="7" t="s">
        <v>23</v>
      </c>
      <c r="E41" s="48">
        <v>15</v>
      </c>
      <c r="F41" s="48">
        <v>15</v>
      </c>
      <c r="G41" s="48">
        <v>0</v>
      </c>
      <c r="H41" s="111">
        <v>20.100000000000001</v>
      </c>
      <c r="I41" s="48">
        <v>15</v>
      </c>
      <c r="J41" s="48">
        <v>15</v>
      </c>
      <c r="K41" s="30" t="s">
        <v>43</v>
      </c>
      <c r="L41" s="8" t="s">
        <v>14</v>
      </c>
      <c r="M41" s="8">
        <v>100</v>
      </c>
      <c r="N41" s="8">
        <v>100</v>
      </c>
      <c r="O41" s="59">
        <v>100</v>
      </c>
      <c r="P41" s="110"/>
    </row>
    <row r="42" spans="1:17" ht="66" customHeight="1" thickBot="1" x14ac:dyDescent="0.3">
      <c r="A42" s="24" t="s">
        <v>44</v>
      </c>
      <c r="B42" s="72" t="s">
        <v>147</v>
      </c>
      <c r="C42" s="55" t="s">
        <v>118</v>
      </c>
      <c r="D42" s="7" t="s">
        <v>23</v>
      </c>
      <c r="E42" s="48">
        <v>45.5</v>
      </c>
      <c r="F42" s="48">
        <v>50</v>
      </c>
      <c r="G42" s="48">
        <v>0</v>
      </c>
      <c r="H42" s="48">
        <v>45</v>
      </c>
      <c r="I42" s="48">
        <v>50</v>
      </c>
      <c r="J42" s="48">
        <v>50</v>
      </c>
      <c r="K42" s="30" t="s">
        <v>45</v>
      </c>
      <c r="L42" s="8" t="s">
        <v>14</v>
      </c>
      <c r="M42" s="8">
        <v>3</v>
      </c>
      <c r="N42" s="8">
        <v>3</v>
      </c>
      <c r="O42" s="59">
        <v>3</v>
      </c>
      <c r="P42" s="232"/>
      <c r="Q42" s="233"/>
    </row>
    <row r="43" spans="1:17" ht="48" thickBot="1" x14ac:dyDescent="0.3">
      <c r="A43" s="23" t="s">
        <v>46</v>
      </c>
      <c r="B43" s="27" t="s">
        <v>47</v>
      </c>
      <c r="C43" s="27"/>
      <c r="D43" s="5"/>
      <c r="E43" s="51">
        <f t="shared" ref="E43:J43" si="7">SUM(E44:E45)</f>
        <v>265.7</v>
      </c>
      <c r="F43" s="51">
        <f t="shared" si="7"/>
        <v>193.9</v>
      </c>
      <c r="G43" s="51">
        <f t="shared" si="7"/>
        <v>0</v>
      </c>
      <c r="H43" s="51">
        <f t="shared" si="7"/>
        <v>193.9</v>
      </c>
      <c r="I43" s="51">
        <f t="shared" si="7"/>
        <v>34</v>
      </c>
      <c r="J43" s="51">
        <f t="shared" si="7"/>
        <v>20</v>
      </c>
      <c r="K43" s="146"/>
      <c r="L43" s="147"/>
      <c r="M43" s="147"/>
      <c r="N43" s="147"/>
      <c r="O43" s="148"/>
    </row>
    <row r="44" spans="1:17" ht="66.75" customHeight="1" thickBot="1" x14ac:dyDescent="0.3">
      <c r="A44" s="24" t="s">
        <v>48</v>
      </c>
      <c r="B44" s="28" t="s">
        <v>49</v>
      </c>
      <c r="C44" s="55" t="s">
        <v>118</v>
      </c>
      <c r="D44" s="7" t="s">
        <v>23</v>
      </c>
      <c r="E44" s="48">
        <v>20</v>
      </c>
      <c r="F44" s="48">
        <v>20</v>
      </c>
      <c r="G44" s="48">
        <v>0</v>
      </c>
      <c r="H44" s="48">
        <v>20</v>
      </c>
      <c r="I44" s="48">
        <v>20</v>
      </c>
      <c r="J44" s="48">
        <v>20</v>
      </c>
      <c r="K44" s="30" t="s">
        <v>50</v>
      </c>
      <c r="L44" s="8" t="s">
        <v>14</v>
      </c>
      <c r="M44" s="8">
        <v>3</v>
      </c>
      <c r="N44" s="8">
        <v>3</v>
      </c>
      <c r="O44" s="59">
        <v>2</v>
      </c>
    </row>
    <row r="45" spans="1:17" ht="78.75" customHeight="1" thickBot="1" x14ac:dyDescent="0.3">
      <c r="A45" s="112" t="s">
        <v>51</v>
      </c>
      <c r="B45" s="131" t="s">
        <v>52</v>
      </c>
      <c r="C45" s="160" t="s">
        <v>131</v>
      </c>
      <c r="D45" s="118" t="s">
        <v>23</v>
      </c>
      <c r="E45" s="120">
        <f>SUM(E46:E46)+245.7</f>
        <v>245.7</v>
      </c>
      <c r="F45" s="120">
        <f>SUM(F46:F46)+173.9</f>
        <v>173.9</v>
      </c>
      <c r="G45" s="49">
        <f>SUM(G46:G46)</f>
        <v>0</v>
      </c>
      <c r="H45" s="120">
        <f>SUM(H46:H46)+173.9</f>
        <v>173.9</v>
      </c>
      <c r="I45" s="120">
        <f>SUM(I46:I46)+14</f>
        <v>14</v>
      </c>
      <c r="J45" s="120">
        <f>SUM(J46:J46)</f>
        <v>0</v>
      </c>
      <c r="K45" s="31" t="s">
        <v>139</v>
      </c>
      <c r="L45" s="12" t="s">
        <v>53</v>
      </c>
      <c r="M45" s="12">
        <v>1.5</v>
      </c>
      <c r="N45" s="12"/>
      <c r="O45" s="40"/>
    </row>
    <row r="46" spans="1:17" ht="16.5" hidden="1" customHeight="1" thickBot="1" x14ac:dyDescent="0.3">
      <c r="A46" s="114"/>
      <c r="B46" s="133"/>
      <c r="C46" s="162"/>
      <c r="D46" s="170"/>
      <c r="E46" s="169"/>
      <c r="F46" s="169"/>
      <c r="G46" s="50">
        <v>0</v>
      </c>
      <c r="H46" s="169"/>
      <c r="I46" s="169"/>
      <c r="J46" s="169"/>
    </row>
    <row r="47" spans="1:17" ht="48" thickBot="1" x14ac:dyDescent="0.3">
      <c r="A47" s="23" t="s">
        <v>54</v>
      </c>
      <c r="B47" s="27" t="s">
        <v>55</v>
      </c>
      <c r="C47" s="27"/>
      <c r="D47" s="5"/>
      <c r="E47" s="51">
        <f t="shared" ref="E47:J47" si="8">SUM(E48:E48)</f>
        <v>202.4</v>
      </c>
      <c r="F47" s="51">
        <f t="shared" si="8"/>
        <v>1623.1</v>
      </c>
      <c r="G47" s="51">
        <f t="shared" si="8"/>
        <v>0</v>
      </c>
      <c r="H47" s="51">
        <f t="shared" si="8"/>
        <v>1607.1</v>
      </c>
      <c r="I47" s="51">
        <f t="shared" si="8"/>
        <v>1517.3</v>
      </c>
      <c r="J47" s="51">
        <f t="shared" si="8"/>
        <v>660.5</v>
      </c>
      <c r="K47" s="146"/>
      <c r="L47" s="147"/>
      <c r="M47" s="147"/>
      <c r="N47" s="147"/>
      <c r="O47" s="148"/>
    </row>
    <row r="48" spans="1:17" ht="26.25" customHeight="1" x14ac:dyDescent="0.25">
      <c r="A48" s="112" t="s">
        <v>56</v>
      </c>
      <c r="B48" s="197" t="s">
        <v>57</v>
      </c>
      <c r="C48" s="115" t="s">
        <v>130</v>
      </c>
      <c r="D48" s="118"/>
      <c r="E48" s="49">
        <f t="shared" ref="E48:J48" si="9">SUM(E49:E55)</f>
        <v>202.4</v>
      </c>
      <c r="F48" s="49">
        <f t="shared" si="9"/>
        <v>1623.1</v>
      </c>
      <c r="G48" s="49">
        <f t="shared" si="9"/>
        <v>0</v>
      </c>
      <c r="H48" s="49">
        <f t="shared" si="9"/>
        <v>1607.1</v>
      </c>
      <c r="I48" s="49">
        <f t="shared" si="9"/>
        <v>1517.3</v>
      </c>
      <c r="J48" s="49">
        <f t="shared" si="9"/>
        <v>660.5</v>
      </c>
      <c r="K48" s="131" t="s">
        <v>58</v>
      </c>
      <c r="L48" s="118" t="s">
        <v>59</v>
      </c>
      <c r="M48" s="118">
        <v>8</v>
      </c>
      <c r="N48" s="217"/>
      <c r="O48" s="248"/>
    </row>
    <row r="49" spans="1:17" ht="20.25" customHeight="1" x14ac:dyDescent="0.25">
      <c r="A49" s="113"/>
      <c r="B49" s="198"/>
      <c r="C49" s="116"/>
      <c r="D49" s="168"/>
      <c r="E49" s="215">
        <v>0</v>
      </c>
      <c r="F49" s="215">
        <v>0</v>
      </c>
      <c r="G49" s="11">
        <v>0</v>
      </c>
      <c r="H49" s="215">
        <v>0</v>
      </c>
      <c r="I49" s="215">
        <v>0</v>
      </c>
      <c r="J49" s="215">
        <v>0</v>
      </c>
      <c r="K49" s="132"/>
      <c r="L49" s="168"/>
      <c r="M49" s="168"/>
      <c r="N49" s="218"/>
      <c r="O49" s="249"/>
    </row>
    <row r="50" spans="1:17" ht="15.75" hidden="1" customHeight="1" x14ac:dyDescent="0.25">
      <c r="A50" s="113"/>
      <c r="B50" s="198"/>
      <c r="C50" s="116"/>
      <c r="D50" s="168"/>
      <c r="E50" s="216"/>
      <c r="F50" s="216"/>
      <c r="G50" s="11">
        <v>0</v>
      </c>
      <c r="H50" s="216"/>
      <c r="I50" s="216"/>
      <c r="J50" s="216"/>
      <c r="K50" s="164"/>
      <c r="L50" s="119"/>
      <c r="M50" s="119"/>
      <c r="N50" s="219"/>
      <c r="O50" s="250"/>
    </row>
    <row r="51" spans="1:17" ht="69" customHeight="1" x14ac:dyDescent="0.25">
      <c r="A51" s="113"/>
      <c r="B51" s="198"/>
      <c r="C51" s="116"/>
      <c r="D51" s="119"/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73" t="s">
        <v>60</v>
      </c>
      <c r="L51" s="174" t="s">
        <v>14</v>
      </c>
      <c r="M51" s="174"/>
      <c r="N51" s="175"/>
      <c r="O51" s="178"/>
    </row>
    <row r="52" spans="1:17" ht="15.75" x14ac:dyDescent="0.25">
      <c r="A52" s="113"/>
      <c r="B52" s="198"/>
      <c r="C52" s="116"/>
      <c r="D52" s="10" t="s">
        <v>25</v>
      </c>
      <c r="E52" s="50">
        <v>17</v>
      </c>
      <c r="F52" s="97">
        <v>16</v>
      </c>
      <c r="G52" s="50">
        <v>0</v>
      </c>
      <c r="H52" s="50">
        <v>0</v>
      </c>
      <c r="I52" s="96"/>
      <c r="J52" s="96"/>
      <c r="K52" s="132"/>
      <c r="L52" s="168"/>
      <c r="M52" s="168"/>
      <c r="N52" s="176"/>
      <c r="O52" s="179"/>
    </row>
    <row r="53" spans="1:17" ht="15.75" x14ac:dyDescent="0.25">
      <c r="A53" s="113"/>
      <c r="B53" s="198"/>
      <c r="C53" s="116"/>
      <c r="D53" s="10" t="s">
        <v>61</v>
      </c>
      <c r="E53" s="50">
        <v>133</v>
      </c>
      <c r="F53" s="50">
        <v>1565</v>
      </c>
      <c r="G53" s="50">
        <v>0</v>
      </c>
      <c r="H53" s="50">
        <v>1565</v>
      </c>
      <c r="I53" s="50">
        <v>1426</v>
      </c>
      <c r="J53" s="50">
        <v>600</v>
      </c>
      <c r="K53" s="132"/>
      <c r="L53" s="168"/>
      <c r="M53" s="168"/>
      <c r="N53" s="176"/>
      <c r="O53" s="179"/>
    </row>
    <row r="54" spans="1:17" ht="15.75" x14ac:dyDescent="0.25">
      <c r="A54" s="113"/>
      <c r="B54" s="198"/>
      <c r="C54" s="116"/>
      <c r="D54" s="10" t="s">
        <v>23</v>
      </c>
      <c r="E54" s="50">
        <v>47.4</v>
      </c>
      <c r="F54" s="50">
        <v>1.5</v>
      </c>
      <c r="G54" s="50">
        <v>0</v>
      </c>
      <c r="H54" s="50">
        <v>1.5</v>
      </c>
      <c r="I54" s="50">
        <v>1.1000000000000001</v>
      </c>
      <c r="J54" s="50">
        <v>0.5</v>
      </c>
      <c r="K54" s="132"/>
      <c r="L54" s="168"/>
      <c r="M54" s="168"/>
      <c r="N54" s="176"/>
      <c r="O54" s="179"/>
    </row>
    <row r="55" spans="1:17" ht="16.5" thickBot="1" x14ac:dyDescent="0.3">
      <c r="A55" s="114"/>
      <c r="B55" s="199"/>
      <c r="C55" s="117"/>
      <c r="D55" s="10" t="s">
        <v>24</v>
      </c>
      <c r="E55" s="50">
        <v>5</v>
      </c>
      <c r="F55" s="50">
        <v>40.6</v>
      </c>
      <c r="G55" s="50">
        <v>0</v>
      </c>
      <c r="H55" s="50">
        <v>40.6</v>
      </c>
      <c r="I55" s="50">
        <v>90.2</v>
      </c>
      <c r="J55" s="50">
        <v>60</v>
      </c>
      <c r="K55" s="133"/>
      <c r="L55" s="170"/>
      <c r="M55" s="170"/>
      <c r="N55" s="177"/>
      <c r="O55" s="180"/>
    </row>
    <row r="56" spans="1:17" ht="32.25" thickBot="1" x14ac:dyDescent="0.3">
      <c r="A56" s="23" t="s">
        <v>62</v>
      </c>
      <c r="B56" s="27" t="s">
        <v>63</v>
      </c>
      <c r="C56" s="27"/>
      <c r="D56" s="5"/>
      <c r="E56" s="51">
        <f t="shared" ref="E56:J56" si="10">E57+E62+E63+E64</f>
        <v>496.5</v>
      </c>
      <c r="F56" s="51">
        <f t="shared" si="10"/>
        <v>156.79999999999998</v>
      </c>
      <c r="G56" s="51">
        <f t="shared" si="10"/>
        <v>0</v>
      </c>
      <c r="H56" s="51">
        <f t="shared" si="10"/>
        <v>289.79999999999995</v>
      </c>
      <c r="I56" s="51">
        <f t="shared" si="10"/>
        <v>193.1</v>
      </c>
      <c r="J56" s="51">
        <f t="shared" si="10"/>
        <v>103.6</v>
      </c>
      <c r="K56" s="146"/>
      <c r="L56" s="147"/>
      <c r="M56" s="147"/>
      <c r="N56" s="147"/>
      <c r="O56" s="148"/>
    </row>
    <row r="57" spans="1:17" ht="50.25" customHeight="1" x14ac:dyDescent="0.25">
      <c r="A57" s="112" t="s">
        <v>64</v>
      </c>
      <c r="B57" s="131" t="s">
        <v>65</v>
      </c>
      <c r="C57" s="115" t="s">
        <v>132</v>
      </c>
      <c r="D57" s="7"/>
      <c r="E57" s="49">
        <f t="shared" ref="E57:J57" si="11">SUM(E58:E61)</f>
        <v>74.3</v>
      </c>
      <c r="F57" s="49">
        <f t="shared" si="11"/>
        <v>73.699999999999989</v>
      </c>
      <c r="G57" s="49">
        <f t="shared" si="11"/>
        <v>0</v>
      </c>
      <c r="H57" s="49">
        <f t="shared" si="11"/>
        <v>81.099999999999994</v>
      </c>
      <c r="I57" s="49">
        <f t="shared" si="11"/>
        <v>73.099999999999994</v>
      </c>
      <c r="J57" s="49">
        <f t="shared" si="11"/>
        <v>73.599999999999994</v>
      </c>
      <c r="K57" s="30" t="s">
        <v>151</v>
      </c>
      <c r="L57" s="8" t="s">
        <v>14</v>
      </c>
      <c r="M57" s="8">
        <v>1</v>
      </c>
      <c r="N57" s="8">
        <v>1</v>
      </c>
      <c r="O57" s="59">
        <v>1</v>
      </c>
    </row>
    <row r="58" spans="1:17" ht="30.75" customHeight="1" x14ac:dyDescent="0.25">
      <c r="A58" s="113"/>
      <c r="B58" s="132"/>
      <c r="C58" s="116"/>
      <c r="D58" s="10"/>
      <c r="E58" s="50">
        <v>0</v>
      </c>
      <c r="F58" s="50">
        <v>0</v>
      </c>
      <c r="G58" s="50">
        <v>0</v>
      </c>
      <c r="H58" s="50"/>
      <c r="I58" s="50">
        <v>0</v>
      </c>
      <c r="J58" s="50">
        <v>0</v>
      </c>
      <c r="K58" s="173" t="s">
        <v>152</v>
      </c>
      <c r="L58" s="174" t="s">
        <v>153</v>
      </c>
      <c r="M58" s="174">
        <v>1</v>
      </c>
      <c r="N58" s="174">
        <v>1</v>
      </c>
      <c r="O58" s="178">
        <v>1</v>
      </c>
    </row>
    <row r="59" spans="1:17" ht="15.75" x14ac:dyDescent="0.25">
      <c r="A59" s="113"/>
      <c r="B59" s="132"/>
      <c r="C59" s="116"/>
      <c r="D59" s="10" t="s">
        <v>23</v>
      </c>
      <c r="E59" s="50">
        <v>70.900000000000006</v>
      </c>
      <c r="F59" s="50">
        <v>69.099999999999994</v>
      </c>
      <c r="G59" s="50">
        <v>0</v>
      </c>
      <c r="H59" s="97">
        <v>76.5</v>
      </c>
      <c r="I59" s="50">
        <v>70.099999999999994</v>
      </c>
      <c r="J59" s="50">
        <v>70.599999999999994</v>
      </c>
      <c r="K59" s="132"/>
      <c r="L59" s="168"/>
      <c r="M59" s="168"/>
      <c r="N59" s="168"/>
      <c r="O59" s="179"/>
      <c r="P59" s="136"/>
      <c r="Q59" s="137"/>
    </row>
    <row r="60" spans="1:17" ht="15.75" x14ac:dyDescent="0.25">
      <c r="A60" s="113"/>
      <c r="B60" s="132"/>
      <c r="C60" s="116"/>
      <c r="D60" s="10" t="s">
        <v>66</v>
      </c>
      <c r="E60" s="50">
        <v>2.8</v>
      </c>
      <c r="F60" s="50">
        <v>3</v>
      </c>
      <c r="G60" s="50">
        <v>0</v>
      </c>
      <c r="H60" s="50">
        <v>3</v>
      </c>
      <c r="I60" s="50">
        <v>3</v>
      </c>
      <c r="J60" s="50">
        <v>3</v>
      </c>
      <c r="K60" s="132"/>
      <c r="L60" s="168"/>
      <c r="M60" s="168"/>
      <c r="N60" s="168"/>
      <c r="O60" s="179"/>
    </row>
    <row r="61" spans="1:17" ht="16.5" thickBot="1" x14ac:dyDescent="0.3">
      <c r="A61" s="114"/>
      <c r="B61" s="133"/>
      <c r="C61" s="117"/>
      <c r="D61" s="10" t="s">
        <v>24</v>
      </c>
      <c r="E61" s="50">
        <v>0.6</v>
      </c>
      <c r="F61" s="50">
        <v>1.6</v>
      </c>
      <c r="G61" s="50">
        <v>0</v>
      </c>
      <c r="H61" s="50">
        <v>1.6</v>
      </c>
      <c r="I61" s="50">
        <v>0</v>
      </c>
      <c r="J61" s="50">
        <v>0</v>
      </c>
      <c r="K61" s="133"/>
      <c r="L61" s="170"/>
      <c r="M61" s="170"/>
      <c r="N61" s="170"/>
      <c r="O61" s="180"/>
    </row>
    <row r="62" spans="1:17" ht="94.5" customHeight="1" thickBot="1" x14ac:dyDescent="0.3">
      <c r="A62" s="24" t="s">
        <v>67</v>
      </c>
      <c r="B62" s="28" t="s">
        <v>68</v>
      </c>
      <c r="C62" s="55" t="s">
        <v>118</v>
      </c>
      <c r="D62" s="7" t="s">
        <v>23</v>
      </c>
      <c r="E62" s="48">
        <v>25</v>
      </c>
      <c r="F62" s="48">
        <v>25</v>
      </c>
      <c r="G62" s="48">
        <v>0</v>
      </c>
      <c r="H62" s="48">
        <v>25</v>
      </c>
      <c r="I62" s="48">
        <v>25</v>
      </c>
      <c r="J62" s="48">
        <v>25</v>
      </c>
      <c r="K62" s="30" t="s">
        <v>154</v>
      </c>
      <c r="L62" s="8" t="s">
        <v>22</v>
      </c>
      <c r="M62" s="8">
        <v>640</v>
      </c>
      <c r="N62" s="54">
        <v>400</v>
      </c>
      <c r="O62" s="59">
        <v>350</v>
      </c>
    </row>
    <row r="63" spans="1:17" ht="78.75" customHeight="1" thickBot="1" x14ac:dyDescent="0.3">
      <c r="A63" s="85" t="s">
        <v>69</v>
      </c>
      <c r="B63" s="86" t="s">
        <v>70</v>
      </c>
      <c r="C63" s="82" t="s">
        <v>118</v>
      </c>
      <c r="D63" s="81" t="s">
        <v>23</v>
      </c>
      <c r="E63" s="87">
        <v>4</v>
      </c>
      <c r="F63" s="87">
        <v>5</v>
      </c>
      <c r="G63" s="87">
        <v>0</v>
      </c>
      <c r="H63" s="87">
        <v>5</v>
      </c>
      <c r="I63" s="87">
        <v>5</v>
      </c>
      <c r="J63" s="87">
        <v>5</v>
      </c>
      <c r="K63" s="80" t="s">
        <v>155</v>
      </c>
      <c r="L63" s="83" t="s">
        <v>14</v>
      </c>
      <c r="M63" s="83">
        <v>1</v>
      </c>
      <c r="N63" s="83">
        <v>1</v>
      </c>
      <c r="O63" s="84">
        <v>1</v>
      </c>
    </row>
    <row r="64" spans="1:17" ht="94.5" customHeight="1" x14ac:dyDescent="0.25">
      <c r="A64" s="205" t="s">
        <v>71</v>
      </c>
      <c r="B64" s="208" t="s">
        <v>72</v>
      </c>
      <c r="C64" s="213" t="s">
        <v>133</v>
      </c>
      <c r="D64" s="92"/>
      <c r="E64" s="93">
        <f t="shared" ref="E64:J64" si="12">SUM(E65:E67)</f>
        <v>393.2</v>
      </c>
      <c r="F64" s="93">
        <f t="shared" si="12"/>
        <v>53.1</v>
      </c>
      <c r="G64" s="93">
        <f t="shared" si="12"/>
        <v>0</v>
      </c>
      <c r="H64" s="93">
        <f t="shared" si="12"/>
        <v>178.7</v>
      </c>
      <c r="I64" s="93">
        <f t="shared" si="12"/>
        <v>90</v>
      </c>
      <c r="J64" s="93">
        <f t="shared" si="12"/>
        <v>0</v>
      </c>
      <c r="K64" s="236" t="s">
        <v>73</v>
      </c>
      <c r="L64" s="238" t="s">
        <v>14</v>
      </c>
      <c r="M64" s="238"/>
      <c r="N64" s="240">
        <v>1</v>
      </c>
      <c r="O64" s="242"/>
    </row>
    <row r="65" spans="1:17" ht="15.75" x14ac:dyDescent="0.25">
      <c r="A65" s="206"/>
      <c r="B65" s="132"/>
      <c r="C65" s="116"/>
      <c r="D65" s="10" t="s">
        <v>23</v>
      </c>
      <c r="E65" s="50">
        <v>73</v>
      </c>
      <c r="F65" s="50">
        <v>0</v>
      </c>
      <c r="G65" s="50">
        <v>0</v>
      </c>
      <c r="H65" s="97">
        <v>19.399999999999999</v>
      </c>
      <c r="I65" s="108"/>
      <c r="J65" s="50">
        <v>0</v>
      </c>
      <c r="K65" s="198"/>
      <c r="L65" s="168"/>
      <c r="M65" s="168"/>
      <c r="N65" s="176"/>
      <c r="O65" s="243"/>
      <c r="P65" s="231"/>
      <c r="Q65" s="137"/>
    </row>
    <row r="66" spans="1:17" ht="15.75" x14ac:dyDescent="0.25">
      <c r="A66" s="206"/>
      <c r="B66" s="132"/>
      <c r="C66" s="116"/>
      <c r="D66" s="10" t="s">
        <v>61</v>
      </c>
      <c r="E66" s="50">
        <v>277</v>
      </c>
      <c r="F66" s="50">
        <v>51.9</v>
      </c>
      <c r="G66" s="50">
        <v>0</v>
      </c>
      <c r="H66" s="97">
        <v>158.1</v>
      </c>
      <c r="I66" s="50">
        <v>90</v>
      </c>
      <c r="J66" s="50">
        <v>0</v>
      </c>
      <c r="K66" s="198"/>
      <c r="L66" s="168"/>
      <c r="M66" s="168"/>
      <c r="N66" s="176"/>
      <c r="O66" s="243"/>
    </row>
    <row r="67" spans="1:17" ht="16.5" thickBot="1" x14ac:dyDescent="0.3">
      <c r="A67" s="207"/>
      <c r="B67" s="209"/>
      <c r="C67" s="214"/>
      <c r="D67" s="94" t="s">
        <v>24</v>
      </c>
      <c r="E67" s="95">
        <v>43.2</v>
      </c>
      <c r="F67" s="95">
        <v>1.2</v>
      </c>
      <c r="G67" s="95">
        <v>0</v>
      </c>
      <c r="H67" s="95">
        <v>1.2</v>
      </c>
      <c r="I67" s="95">
        <v>0</v>
      </c>
      <c r="J67" s="95">
        <v>0</v>
      </c>
      <c r="K67" s="237"/>
      <c r="L67" s="239"/>
      <c r="M67" s="239"/>
      <c r="N67" s="241"/>
      <c r="O67" s="244"/>
    </row>
    <row r="68" spans="1:17" ht="48" thickBot="1" x14ac:dyDescent="0.3">
      <c r="A68" s="88" t="s">
        <v>74</v>
      </c>
      <c r="B68" s="89" t="s">
        <v>75</v>
      </c>
      <c r="C68" s="89"/>
      <c r="D68" s="90"/>
      <c r="E68" s="91">
        <f t="shared" ref="E68:J68" si="13">E69+E70+E72+E75</f>
        <v>33.6</v>
      </c>
      <c r="F68" s="91">
        <f t="shared" si="13"/>
        <v>28</v>
      </c>
      <c r="G68" s="91">
        <f t="shared" si="13"/>
        <v>0</v>
      </c>
      <c r="H68" s="91">
        <f t="shared" si="13"/>
        <v>28</v>
      </c>
      <c r="I68" s="91">
        <f t="shared" si="13"/>
        <v>28</v>
      </c>
      <c r="J68" s="91">
        <f t="shared" si="13"/>
        <v>28</v>
      </c>
      <c r="K68" s="210"/>
      <c r="L68" s="211"/>
      <c r="M68" s="211"/>
      <c r="N68" s="211"/>
      <c r="O68" s="212"/>
    </row>
    <row r="69" spans="1:17" ht="48" thickBot="1" x14ac:dyDescent="0.3">
      <c r="A69" s="24" t="s">
        <v>76</v>
      </c>
      <c r="B69" s="28" t="s">
        <v>77</v>
      </c>
      <c r="C69" s="55" t="s">
        <v>118</v>
      </c>
      <c r="D69" s="7" t="s">
        <v>23</v>
      </c>
      <c r="E69" s="48">
        <v>13.7</v>
      </c>
      <c r="F69" s="48">
        <v>13</v>
      </c>
      <c r="G69" s="48">
        <v>0</v>
      </c>
      <c r="H69" s="48">
        <v>13</v>
      </c>
      <c r="I69" s="48">
        <v>13</v>
      </c>
      <c r="J69" s="48">
        <v>13</v>
      </c>
      <c r="K69" s="30" t="s">
        <v>156</v>
      </c>
      <c r="L69" s="8" t="s">
        <v>14</v>
      </c>
      <c r="M69" s="8">
        <v>5</v>
      </c>
      <c r="N69" s="8">
        <v>5</v>
      </c>
      <c r="O69" s="59">
        <v>5</v>
      </c>
    </row>
    <row r="70" spans="1:17" ht="34.5" customHeight="1" x14ac:dyDescent="0.25">
      <c r="A70" s="112" t="s">
        <v>78</v>
      </c>
      <c r="B70" s="131" t="s">
        <v>79</v>
      </c>
      <c r="C70" s="160" t="s">
        <v>118</v>
      </c>
      <c r="D70" s="185" t="s">
        <v>23</v>
      </c>
      <c r="E70" s="120">
        <f>SUM(E71:E71)+0.9</f>
        <v>0.9</v>
      </c>
      <c r="F70" s="120">
        <f>SUM(F71:F71)+1</f>
        <v>1</v>
      </c>
      <c r="G70" s="49">
        <f>SUM(G71:G71)</f>
        <v>0</v>
      </c>
      <c r="H70" s="120">
        <f>SUM(H71:H71)+1</f>
        <v>1</v>
      </c>
      <c r="I70" s="120">
        <f>SUM(I71:I71)+1</f>
        <v>1</v>
      </c>
      <c r="J70" s="120">
        <f>SUM(J71:J71)+1</f>
        <v>1</v>
      </c>
      <c r="K70" s="131" t="s">
        <v>80</v>
      </c>
      <c r="L70" s="118" t="s">
        <v>14</v>
      </c>
      <c r="M70" s="118">
        <v>60</v>
      </c>
      <c r="N70" s="118">
        <v>60</v>
      </c>
      <c r="O70" s="134">
        <v>60</v>
      </c>
    </row>
    <row r="71" spans="1:17" ht="16.5" thickBot="1" x14ac:dyDescent="0.3">
      <c r="A71" s="114"/>
      <c r="B71" s="133"/>
      <c r="C71" s="162"/>
      <c r="D71" s="187"/>
      <c r="E71" s="169"/>
      <c r="F71" s="169"/>
      <c r="G71" s="50">
        <v>0</v>
      </c>
      <c r="H71" s="169"/>
      <c r="I71" s="169"/>
      <c r="J71" s="169"/>
      <c r="K71" s="133"/>
      <c r="L71" s="170"/>
      <c r="M71" s="170"/>
      <c r="N71" s="170"/>
      <c r="O71" s="180"/>
    </row>
    <row r="72" spans="1:17" ht="98.25" customHeight="1" x14ac:dyDescent="0.25">
      <c r="A72" s="24" t="s">
        <v>81</v>
      </c>
      <c r="B72" s="28" t="s">
        <v>82</v>
      </c>
      <c r="C72" s="160" t="s">
        <v>118</v>
      </c>
      <c r="D72" s="7" t="s">
        <v>23</v>
      </c>
      <c r="E72" s="49">
        <f>SUM(E73:E73)+14</f>
        <v>14</v>
      </c>
      <c r="F72" s="49">
        <f>SUM(F73:F73)+9</f>
        <v>9</v>
      </c>
      <c r="G72" s="49">
        <f>SUM(G73:G73)</f>
        <v>0</v>
      </c>
      <c r="H72" s="49">
        <f>SUM(H73:H73)+9</f>
        <v>9</v>
      </c>
      <c r="I72" s="49">
        <f>SUM(I73:I73)+9</f>
        <v>9</v>
      </c>
      <c r="J72" s="49">
        <f>SUM(J73:J73)+9</f>
        <v>9</v>
      </c>
      <c r="K72" s="30" t="s">
        <v>140</v>
      </c>
      <c r="L72" s="8" t="s">
        <v>14</v>
      </c>
      <c r="M72" s="8">
        <v>2</v>
      </c>
      <c r="N72" s="8">
        <v>2</v>
      </c>
      <c r="O72" s="59">
        <v>2</v>
      </c>
    </row>
    <row r="73" spans="1:17" ht="79.5" thickBot="1" x14ac:dyDescent="0.3">
      <c r="A73" s="25"/>
      <c r="B73" s="29"/>
      <c r="C73" s="162"/>
      <c r="D73" s="10"/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31" t="s">
        <v>83</v>
      </c>
      <c r="L73" s="12" t="s">
        <v>14</v>
      </c>
      <c r="M73" s="12">
        <v>2</v>
      </c>
      <c r="N73" s="12">
        <v>2</v>
      </c>
      <c r="O73" s="58">
        <v>2</v>
      </c>
    </row>
    <row r="74" spans="1:17" ht="65.25" customHeight="1" thickBot="1" x14ac:dyDescent="0.3">
      <c r="A74" s="64"/>
      <c r="B74" s="65"/>
      <c r="C74" s="57"/>
      <c r="D74" s="66"/>
      <c r="E74" s="67"/>
      <c r="F74" s="67"/>
      <c r="G74" s="67"/>
      <c r="H74" s="67"/>
      <c r="I74" s="67"/>
      <c r="J74" s="67"/>
      <c r="K74" s="62" t="s">
        <v>141</v>
      </c>
      <c r="L74" s="63" t="s">
        <v>142</v>
      </c>
      <c r="M74" s="63">
        <v>1</v>
      </c>
      <c r="N74" s="63"/>
      <c r="O74" s="68"/>
    </row>
    <row r="75" spans="1:17" ht="126.75" thickBot="1" x14ac:dyDescent="0.3">
      <c r="A75" s="24" t="s">
        <v>84</v>
      </c>
      <c r="B75" s="28" t="s">
        <v>85</v>
      </c>
      <c r="C75" s="55" t="s">
        <v>118</v>
      </c>
      <c r="D75" s="7" t="s">
        <v>23</v>
      </c>
      <c r="E75" s="48">
        <v>5</v>
      </c>
      <c r="F75" s="48">
        <v>5</v>
      </c>
      <c r="G75" s="48">
        <v>0</v>
      </c>
      <c r="H75" s="48">
        <v>5</v>
      </c>
      <c r="I75" s="48">
        <v>5</v>
      </c>
      <c r="J75" s="48">
        <v>5</v>
      </c>
      <c r="K75" s="30" t="s">
        <v>143</v>
      </c>
      <c r="L75" s="8" t="s">
        <v>14</v>
      </c>
      <c r="M75" s="8">
        <v>1</v>
      </c>
      <c r="N75" s="8">
        <v>1</v>
      </c>
      <c r="O75" s="59">
        <v>1</v>
      </c>
    </row>
    <row r="76" spans="1:17" ht="28.5" customHeight="1" thickBot="1" x14ac:dyDescent="0.3">
      <c r="A76" s="23" t="s">
        <v>86</v>
      </c>
      <c r="B76" s="27" t="s">
        <v>87</v>
      </c>
      <c r="C76" s="27"/>
      <c r="D76" s="5"/>
      <c r="E76" s="51">
        <f t="shared" ref="E76:J76" si="14">SUM(E77:E78)</f>
        <v>167.29999999999998</v>
      </c>
      <c r="F76" s="51">
        <f t="shared" si="14"/>
        <v>6</v>
      </c>
      <c r="G76" s="51">
        <f t="shared" si="14"/>
        <v>0</v>
      </c>
      <c r="H76" s="51">
        <f t="shared" si="14"/>
        <v>6</v>
      </c>
      <c r="I76" s="51">
        <f t="shared" si="14"/>
        <v>6</v>
      </c>
      <c r="J76" s="51">
        <f t="shared" si="14"/>
        <v>6</v>
      </c>
      <c r="K76" s="146"/>
      <c r="L76" s="147"/>
      <c r="M76" s="147"/>
      <c r="N76" s="147"/>
      <c r="O76" s="148"/>
    </row>
    <row r="77" spans="1:17" ht="48" thickBot="1" x14ac:dyDescent="0.3">
      <c r="A77" s="24" t="s">
        <v>88</v>
      </c>
      <c r="B77" s="28" t="s">
        <v>89</v>
      </c>
      <c r="C77" s="56">
        <v>18</v>
      </c>
      <c r="D77" s="7" t="s">
        <v>23</v>
      </c>
      <c r="E77" s="48">
        <v>6</v>
      </c>
      <c r="F77" s="48">
        <v>6</v>
      </c>
      <c r="G77" s="48">
        <v>0</v>
      </c>
      <c r="H77" s="48">
        <v>6</v>
      </c>
      <c r="I77" s="48">
        <v>6</v>
      </c>
      <c r="J77" s="48">
        <v>6</v>
      </c>
      <c r="K77" s="30" t="s">
        <v>90</v>
      </c>
      <c r="L77" s="8" t="s">
        <v>14</v>
      </c>
      <c r="M77" s="8">
        <v>10</v>
      </c>
      <c r="N77" s="8">
        <v>10</v>
      </c>
      <c r="O77" s="59">
        <v>10</v>
      </c>
    </row>
    <row r="78" spans="1:17" ht="36.75" customHeight="1" x14ac:dyDescent="0.25">
      <c r="A78" s="112" t="s">
        <v>91</v>
      </c>
      <c r="B78" s="131" t="s">
        <v>92</v>
      </c>
      <c r="C78" s="115" t="s">
        <v>134</v>
      </c>
      <c r="D78" s="7"/>
      <c r="E78" s="49">
        <f t="shared" ref="E78:J78" si="15">SUM(E79:E80)</f>
        <v>161.29999999999998</v>
      </c>
      <c r="F78" s="49">
        <f t="shared" si="15"/>
        <v>0</v>
      </c>
      <c r="G78" s="49">
        <f t="shared" si="15"/>
        <v>0</v>
      </c>
      <c r="H78" s="49">
        <f t="shared" si="15"/>
        <v>0</v>
      </c>
      <c r="I78" s="49">
        <f t="shared" si="15"/>
        <v>0</v>
      </c>
      <c r="J78" s="49">
        <f t="shared" si="15"/>
        <v>0</v>
      </c>
      <c r="K78" s="131" t="s">
        <v>93</v>
      </c>
      <c r="L78" s="185" t="s">
        <v>29</v>
      </c>
      <c r="M78" s="188"/>
      <c r="N78" s="189"/>
      <c r="O78" s="190"/>
    </row>
    <row r="79" spans="1:17" ht="15.75" x14ac:dyDescent="0.25">
      <c r="A79" s="113"/>
      <c r="B79" s="132"/>
      <c r="C79" s="116"/>
      <c r="D79" s="10" t="s">
        <v>24</v>
      </c>
      <c r="E79" s="50">
        <v>160.6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132"/>
      <c r="L79" s="186"/>
      <c r="M79" s="191"/>
      <c r="N79" s="192"/>
      <c r="O79" s="193"/>
    </row>
    <row r="80" spans="1:17" ht="16.5" thickBot="1" x14ac:dyDescent="0.3">
      <c r="A80" s="114"/>
      <c r="B80" s="133"/>
      <c r="C80" s="117"/>
      <c r="D80" s="10" t="s">
        <v>23</v>
      </c>
      <c r="E80" s="50">
        <v>0.7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133"/>
      <c r="L80" s="187"/>
      <c r="M80" s="194"/>
      <c r="N80" s="195"/>
      <c r="O80" s="196"/>
    </row>
    <row r="81" spans="1:15" ht="48" customHeight="1" thickBot="1" x14ac:dyDescent="0.3">
      <c r="A81" s="22" t="s">
        <v>94</v>
      </c>
      <c r="B81" s="26" t="s">
        <v>95</v>
      </c>
      <c r="C81" s="26"/>
      <c r="D81" s="4"/>
      <c r="E81" s="53">
        <f t="shared" ref="E81:J82" si="16">SUM(E82:E82)</f>
        <v>26.4</v>
      </c>
      <c r="F81" s="53">
        <f t="shared" si="16"/>
        <v>19.100000000000001</v>
      </c>
      <c r="G81" s="53">
        <f t="shared" si="16"/>
        <v>0</v>
      </c>
      <c r="H81" s="53">
        <f t="shared" si="16"/>
        <v>15.1</v>
      </c>
      <c r="I81" s="53">
        <f t="shared" si="16"/>
        <v>20</v>
      </c>
      <c r="J81" s="53">
        <f t="shared" si="16"/>
        <v>20</v>
      </c>
      <c r="K81" s="143"/>
      <c r="L81" s="144"/>
      <c r="M81" s="144"/>
      <c r="N81" s="144"/>
      <c r="O81" s="145"/>
    </row>
    <row r="82" spans="1:15" ht="32.25" thickBot="1" x14ac:dyDescent="0.3">
      <c r="A82" s="23" t="s">
        <v>96</v>
      </c>
      <c r="B82" s="27" t="s">
        <v>97</v>
      </c>
      <c r="C82" s="27"/>
      <c r="D82" s="5"/>
      <c r="E82" s="51">
        <f t="shared" si="16"/>
        <v>26.4</v>
      </c>
      <c r="F82" s="51">
        <f t="shared" si="16"/>
        <v>19.100000000000001</v>
      </c>
      <c r="G82" s="51">
        <f t="shared" si="16"/>
        <v>0</v>
      </c>
      <c r="H82" s="51">
        <f t="shared" si="16"/>
        <v>15.1</v>
      </c>
      <c r="I82" s="51">
        <f t="shared" si="16"/>
        <v>20</v>
      </c>
      <c r="J82" s="51">
        <f t="shared" si="16"/>
        <v>20</v>
      </c>
      <c r="K82" s="146"/>
      <c r="L82" s="147"/>
      <c r="M82" s="147"/>
      <c r="N82" s="147"/>
      <c r="O82" s="148"/>
    </row>
    <row r="83" spans="1:15" ht="47.25" customHeight="1" x14ac:dyDescent="0.25">
      <c r="A83" s="112" t="s">
        <v>98</v>
      </c>
      <c r="B83" s="197" t="s">
        <v>146</v>
      </c>
      <c r="C83" s="115">
        <v>18</v>
      </c>
      <c r="D83" s="7" t="s">
        <v>23</v>
      </c>
      <c r="E83" s="49">
        <f>SUM(E84:E85)+26.4</f>
        <v>26.4</v>
      </c>
      <c r="F83" s="49">
        <f>SUM(F84:F85)+19.1</f>
        <v>19.100000000000001</v>
      </c>
      <c r="G83" s="49">
        <f>SUM(G84:G85)</f>
        <v>0</v>
      </c>
      <c r="H83" s="49">
        <v>15.1</v>
      </c>
      <c r="I83" s="49">
        <f>SUM(I84:I85)+20</f>
        <v>20</v>
      </c>
      <c r="J83" s="49">
        <f>SUM(J84:J85)+20</f>
        <v>20</v>
      </c>
      <c r="K83" s="30" t="s">
        <v>157</v>
      </c>
      <c r="L83" s="8" t="s">
        <v>14</v>
      </c>
      <c r="M83" s="8">
        <v>5</v>
      </c>
      <c r="N83" s="8">
        <v>5</v>
      </c>
      <c r="O83" s="59">
        <v>5</v>
      </c>
    </row>
    <row r="84" spans="1:15" ht="47.25" x14ac:dyDescent="0.25">
      <c r="A84" s="113"/>
      <c r="B84" s="198"/>
      <c r="C84" s="116"/>
      <c r="D84" s="10"/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31" t="s">
        <v>144</v>
      </c>
      <c r="L84" s="12" t="s">
        <v>14</v>
      </c>
      <c r="M84" s="12">
        <v>5</v>
      </c>
      <c r="N84" s="12">
        <v>5</v>
      </c>
      <c r="O84" s="58">
        <v>5</v>
      </c>
    </row>
    <row r="85" spans="1:15" ht="45" customHeight="1" thickBot="1" x14ac:dyDescent="0.3">
      <c r="A85" s="114"/>
      <c r="B85" s="199"/>
      <c r="C85" s="117"/>
      <c r="D85" s="13"/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69" t="s">
        <v>145</v>
      </c>
      <c r="L85" s="15" t="s">
        <v>14</v>
      </c>
      <c r="M85" s="15">
        <v>11</v>
      </c>
      <c r="N85" s="15">
        <v>11</v>
      </c>
      <c r="O85" s="70">
        <v>11</v>
      </c>
    </row>
    <row r="86" spans="1:15" s="2" customFormat="1" ht="15.75" x14ac:dyDescent="0.25">
      <c r="A86" s="16"/>
      <c r="B86" s="16"/>
      <c r="C86" s="16"/>
      <c r="D86" s="17"/>
      <c r="E86" s="18"/>
      <c r="F86" s="18"/>
      <c r="G86" s="18"/>
      <c r="H86" s="18"/>
      <c r="I86" s="18"/>
      <c r="J86" s="18"/>
      <c r="K86" s="17"/>
      <c r="L86" s="19"/>
      <c r="M86" s="20"/>
      <c r="N86" s="20"/>
      <c r="O86" s="20"/>
    </row>
    <row r="87" spans="1:15" s="2" customFormat="1" ht="15.75" x14ac:dyDescent="0.25">
      <c r="A87" s="16"/>
      <c r="B87" s="204" t="s">
        <v>110</v>
      </c>
      <c r="C87" s="204"/>
      <c r="D87" s="204"/>
      <c r="E87" s="204"/>
      <c r="F87" s="204"/>
      <c r="G87" s="204"/>
      <c r="H87" s="204"/>
      <c r="I87" s="204"/>
      <c r="J87" s="18"/>
      <c r="K87" s="17"/>
      <c r="L87" s="19"/>
      <c r="M87" s="20"/>
      <c r="N87" s="20"/>
      <c r="O87" s="20"/>
    </row>
    <row r="88" spans="1:15" s="2" customFormat="1" ht="15.75" x14ac:dyDescent="0.25">
      <c r="A88" s="16"/>
      <c r="B88" s="16"/>
      <c r="C88" s="16"/>
      <c r="D88" s="17"/>
      <c r="E88" s="18"/>
      <c r="F88" s="18"/>
      <c r="G88" s="18"/>
      <c r="H88" s="18"/>
      <c r="I88" s="18"/>
      <c r="J88" s="18"/>
      <c r="K88" s="17"/>
      <c r="L88" s="19"/>
      <c r="M88" s="20"/>
      <c r="N88" s="20"/>
      <c r="O88" s="20"/>
    </row>
    <row r="89" spans="1:15" ht="88.5" customHeight="1" x14ac:dyDescent="0.25">
      <c r="A89" s="77" t="s">
        <v>0</v>
      </c>
      <c r="B89" s="200" t="s">
        <v>1</v>
      </c>
      <c r="C89" s="201"/>
      <c r="D89" s="76" t="s">
        <v>2</v>
      </c>
      <c r="E89" s="76" t="s">
        <v>3</v>
      </c>
      <c r="F89" s="76" t="s">
        <v>4</v>
      </c>
      <c r="G89" s="76" t="s">
        <v>4</v>
      </c>
      <c r="H89" s="76" t="s">
        <v>5</v>
      </c>
      <c r="I89" s="76" t="s">
        <v>6</v>
      </c>
      <c r="J89" s="3"/>
      <c r="K89" s="3"/>
      <c r="L89" s="3"/>
      <c r="M89" s="3"/>
      <c r="N89" s="3"/>
      <c r="O89" s="3"/>
    </row>
    <row r="90" spans="1:15" ht="47.25" customHeight="1" x14ac:dyDescent="0.25">
      <c r="A90" s="78" t="s">
        <v>99</v>
      </c>
      <c r="B90" s="202" t="s">
        <v>100</v>
      </c>
      <c r="C90" s="203"/>
      <c r="D90" s="34">
        <f t="shared" ref="D90:I90" si="17">SUM(D91:D95)</f>
        <v>5297.5000000000009</v>
      </c>
      <c r="E90" s="34">
        <f t="shared" si="17"/>
        <v>6382.1</v>
      </c>
      <c r="F90" s="34">
        <f t="shared" si="17"/>
        <v>6721</v>
      </c>
      <c r="G90" s="34">
        <f t="shared" si="17"/>
        <v>6046.8</v>
      </c>
      <c r="H90" s="34">
        <f t="shared" si="17"/>
        <v>5178.3999999999996</v>
      </c>
      <c r="I90" s="34">
        <f t="shared" si="17"/>
        <v>4218.1000000000004</v>
      </c>
      <c r="J90" s="3"/>
      <c r="K90" s="3"/>
      <c r="L90" s="3"/>
      <c r="M90" s="3"/>
      <c r="N90" s="3"/>
      <c r="O90" s="3"/>
    </row>
    <row r="91" spans="1:15" ht="31.5" customHeight="1" x14ac:dyDescent="0.25">
      <c r="A91" s="79" t="s">
        <v>23</v>
      </c>
      <c r="B91" s="183" t="s">
        <v>101</v>
      </c>
      <c r="C91" s="184"/>
      <c r="D91" s="32">
        <v>4152.1000000000004</v>
      </c>
      <c r="E91" s="71">
        <f>SUM(F24+F28+F34+F37+F39+F41+F42+F44+F45+F54+F59+F62+F63+F65+F69+F70+F72+F75+F77+F80+F83)</f>
        <v>3981.7999999999997</v>
      </c>
      <c r="F91" s="107">
        <f>SUM(H24+H28+H34+H37+H39+H41+H42+H44+H45+H54+H59+H62+H63+H65+H69+H70+H72+H75+H77+H80+H83)</f>
        <v>4230.5</v>
      </c>
      <c r="G91" s="71">
        <f>SUM(H24+H28+H34+H37+H39+H41+H42+H44+H45+H54+H59+H62+H63+H65+H69+H70+H72+H75+H77+H80+H83)</f>
        <v>4230.5</v>
      </c>
      <c r="H91" s="71">
        <f>SUM(I24+I28+I34+I37+I39+I41+I42+I44+I45+I54+I59+I62+I63+I65+I69+I70+I72+I75+I77+I80+I83)</f>
        <v>3569.2</v>
      </c>
      <c r="I91" s="71">
        <f>SUM(J24+J28+J34+J37+J39+J41+J42+J44+J45+J54+J59+J62+J63+J65+J69+J70+J72+J75+J77+J80+J83)</f>
        <v>3555.1</v>
      </c>
      <c r="J91" s="3"/>
      <c r="K91" s="3"/>
      <c r="L91" s="3"/>
      <c r="M91" s="3"/>
      <c r="N91" s="3"/>
      <c r="O91" s="3"/>
    </row>
    <row r="92" spans="1:15" ht="27" customHeight="1" x14ac:dyDescent="0.25">
      <c r="A92" s="9" t="s">
        <v>25</v>
      </c>
      <c r="B92" s="183" t="s">
        <v>102</v>
      </c>
      <c r="C92" s="184"/>
      <c r="D92" s="32">
        <v>47.1</v>
      </c>
      <c r="E92" s="32">
        <f>SUM(F52)</f>
        <v>16</v>
      </c>
      <c r="F92" s="32">
        <f>SUM(H26+H30+H52)</f>
        <v>0</v>
      </c>
      <c r="G92" s="32">
        <f t="shared" ref="G92:I92" si="18">SUM(I26+I52)</f>
        <v>0</v>
      </c>
      <c r="H92" s="32">
        <f t="shared" si="18"/>
        <v>0</v>
      </c>
      <c r="I92" s="32">
        <f t="shared" si="18"/>
        <v>0</v>
      </c>
      <c r="J92" s="3"/>
      <c r="K92" s="3"/>
      <c r="L92" s="3"/>
      <c r="M92" s="3"/>
      <c r="N92" s="3"/>
      <c r="O92" s="3"/>
    </row>
    <row r="93" spans="1:15" ht="15.75" x14ac:dyDescent="0.25">
      <c r="A93" s="9" t="s">
        <v>61</v>
      </c>
      <c r="B93" s="183" t="s">
        <v>103</v>
      </c>
      <c r="C93" s="184"/>
      <c r="D93" s="32">
        <v>410</v>
      </c>
      <c r="E93" s="32">
        <f>SUM(F53+F66)</f>
        <v>1616.9</v>
      </c>
      <c r="F93" s="32">
        <f>SUM(H53+H66)</f>
        <v>1723.1</v>
      </c>
      <c r="G93" s="32">
        <f>SUM(H53+H66)</f>
        <v>1723.1</v>
      </c>
      <c r="H93" s="32">
        <f>SUM(I53+I66)</f>
        <v>1516</v>
      </c>
      <c r="I93" s="32">
        <f>SUM(J53+J66)</f>
        <v>600</v>
      </c>
      <c r="J93" s="3"/>
      <c r="K93" s="3"/>
      <c r="L93" s="3"/>
      <c r="M93" s="3"/>
      <c r="N93" s="3"/>
      <c r="O93" s="3"/>
    </row>
    <row r="94" spans="1:15" ht="21" customHeight="1" x14ac:dyDescent="0.25">
      <c r="A94" s="9" t="s">
        <v>66</v>
      </c>
      <c r="B94" s="183" t="s">
        <v>104</v>
      </c>
      <c r="C94" s="184"/>
      <c r="D94" s="32">
        <v>2.8</v>
      </c>
      <c r="E94" s="32">
        <v>3</v>
      </c>
      <c r="F94" s="32">
        <v>3</v>
      </c>
      <c r="G94" s="32">
        <v>3</v>
      </c>
      <c r="H94" s="32">
        <v>3</v>
      </c>
      <c r="I94" s="32">
        <v>3</v>
      </c>
      <c r="J94" s="3"/>
      <c r="K94" s="3"/>
      <c r="L94" s="3"/>
      <c r="M94" s="3"/>
      <c r="N94" s="3"/>
      <c r="O94" s="3"/>
    </row>
    <row r="95" spans="1:15" ht="37.5" customHeight="1" x14ac:dyDescent="0.25">
      <c r="A95" s="9" t="s">
        <v>24</v>
      </c>
      <c r="B95" s="183" t="s">
        <v>158</v>
      </c>
      <c r="C95" s="184"/>
      <c r="D95" s="32">
        <v>685.5</v>
      </c>
      <c r="E95" s="32">
        <f>SUM(F25+F29+F35+F40+F55+F61+F67+F79)</f>
        <v>764.40000000000009</v>
      </c>
      <c r="F95" s="32">
        <f>SUM(H25+H35+H40+H55+H61+H67+H79)</f>
        <v>764.40000000000009</v>
      </c>
      <c r="G95" s="32">
        <f>SUM(I25+I35+I40+I55+I61+I67+I79)</f>
        <v>90.2</v>
      </c>
      <c r="H95" s="32">
        <f>SUM(I25+I35+I40+I55+I61+I67+I79)</f>
        <v>90.2</v>
      </c>
      <c r="I95" s="32">
        <f>SUM(J25+J35+J40+J55+J61+J67+J79)</f>
        <v>60</v>
      </c>
      <c r="J95" s="3"/>
      <c r="K95" s="3"/>
      <c r="L95" s="3"/>
      <c r="M95" s="3"/>
      <c r="N95" s="3"/>
      <c r="O95" s="3"/>
    </row>
    <row r="96" spans="1:15" ht="15.75" x14ac:dyDescent="0.25">
      <c r="A96" s="21"/>
      <c r="B96" s="181" t="s">
        <v>105</v>
      </c>
      <c r="C96" s="182"/>
      <c r="D96" s="33">
        <f t="shared" ref="D96:I96" si="19">SUM(D90:D90)</f>
        <v>5297.5000000000009</v>
      </c>
      <c r="E96" s="33">
        <f t="shared" si="19"/>
        <v>6382.1</v>
      </c>
      <c r="F96" s="33">
        <f t="shared" si="19"/>
        <v>6721</v>
      </c>
      <c r="G96" s="33">
        <f t="shared" si="19"/>
        <v>6046.8</v>
      </c>
      <c r="H96" s="33">
        <f t="shared" si="19"/>
        <v>5178.3999999999996</v>
      </c>
      <c r="I96" s="33">
        <f t="shared" si="19"/>
        <v>4218.1000000000004</v>
      </c>
      <c r="J96" s="3"/>
      <c r="K96" s="3"/>
      <c r="L96" s="3"/>
      <c r="M96" s="3"/>
      <c r="N96" s="3"/>
      <c r="O96" s="3"/>
    </row>
    <row r="97" spans="1:15" ht="15.75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</sheetData>
  <mergeCells count="177">
    <mergeCell ref="P65:Q65"/>
    <mergeCell ref="P42:Q42"/>
    <mergeCell ref="P28:Q28"/>
    <mergeCell ref="K58:K61"/>
    <mergeCell ref="L58:L61"/>
    <mergeCell ref="M58:M61"/>
    <mergeCell ref="N58:N61"/>
    <mergeCell ref="O58:O61"/>
    <mergeCell ref="K64:K67"/>
    <mergeCell ref="L64:L67"/>
    <mergeCell ref="M64:M67"/>
    <mergeCell ref="N64:N67"/>
    <mergeCell ref="O64:O67"/>
    <mergeCell ref="K29:K30"/>
    <mergeCell ref="L29:L30"/>
    <mergeCell ref="M29:M30"/>
    <mergeCell ref="N29:N30"/>
    <mergeCell ref="O29:O30"/>
    <mergeCell ref="K33:K35"/>
    <mergeCell ref="L33:L35"/>
    <mergeCell ref="M33:M35"/>
    <mergeCell ref="N33:N35"/>
    <mergeCell ref="O33:O35"/>
    <mergeCell ref="O48:O50"/>
    <mergeCell ref="P59:Q59"/>
    <mergeCell ref="K23:K26"/>
    <mergeCell ref="L23:L26"/>
    <mergeCell ref="M23:M26"/>
    <mergeCell ref="N23:N26"/>
    <mergeCell ref="O23:O26"/>
    <mergeCell ref="K27:K28"/>
    <mergeCell ref="L27:L28"/>
    <mergeCell ref="M27:M28"/>
    <mergeCell ref="N27:N28"/>
    <mergeCell ref="O27:O28"/>
    <mergeCell ref="B57:B61"/>
    <mergeCell ref="A57:A61"/>
    <mergeCell ref="A64:A67"/>
    <mergeCell ref="B64:B67"/>
    <mergeCell ref="K68:O68"/>
    <mergeCell ref="C57:C61"/>
    <mergeCell ref="C64:C67"/>
    <mergeCell ref="A45:A46"/>
    <mergeCell ref="B45:B46"/>
    <mergeCell ref="K47:O47"/>
    <mergeCell ref="K56:O56"/>
    <mergeCell ref="B48:B55"/>
    <mergeCell ref="A48:A55"/>
    <mergeCell ref="C45:C46"/>
    <mergeCell ref="C48:C55"/>
    <mergeCell ref="E49:E50"/>
    <mergeCell ref="F49:F50"/>
    <mergeCell ref="H49:H50"/>
    <mergeCell ref="I49:I50"/>
    <mergeCell ref="J49:J50"/>
    <mergeCell ref="K48:K50"/>
    <mergeCell ref="L48:L50"/>
    <mergeCell ref="M48:M50"/>
    <mergeCell ref="N48:N50"/>
    <mergeCell ref="K82:O82"/>
    <mergeCell ref="A83:A85"/>
    <mergeCell ref="B83:B85"/>
    <mergeCell ref="B89:C89"/>
    <mergeCell ref="B90:C90"/>
    <mergeCell ref="B87:I87"/>
    <mergeCell ref="C83:C85"/>
    <mergeCell ref="E70:E71"/>
    <mergeCell ref="F70:F71"/>
    <mergeCell ref="H70:H71"/>
    <mergeCell ref="I70:I71"/>
    <mergeCell ref="J70:J71"/>
    <mergeCell ref="B96:C96"/>
    <mergeCell ref="B91:C91"/>
    <mergeCell ref="B92:C92"/>
    <mergeCell ref="B93:C93"/>
    <mergeCell ref="B94:C94"/>
    <mergeCell ref="B95:C95"/>
    <mergeCell ref="A70:A71"/>
    <mergeCell ref="B70:B71"/>
    <mergeCell ref="K76:O76"/>
    <mergeCell ref="K81:O81"/>
    <mergeCell ref="A78:A80"/>
    <mergeCell ref="B78:B80"/>
    <mergeCell ref="K78:K80"/>
    <mergeCell ref="L78:L80"/>
    <mergeCell ref="C70:C71"/>
    <mergeCell ref="C72:C73"/>
    <mergeCell ref="C78:C80"/>
    <mergeCell ref="M78:O80"/>
    <mergeCell ref="K70:K71"/>
    <mergeCell ref="L70:L71"/>
    <mergeCell ref="M70:M71"/>
    <mergeCell ref="N70:N71"/>
    <mergeCell ref="O70:O71"/>
    <mergeCell ref="D70:D71"/>
    <mergeCell ref="D48:D51"/>
    <mergeCell ref="J45:J46"/>
    <mergeCell ref="I45:I46"/>
    <mergeCell ref="H45:H46"/>
    <mergeCell ref="F45:F46"/>
    <mergeCell ref="E45:E46"/>
    <mergeCell ref="D45:D46"/>
    <mergeCell ref="A31:A35"/>
    <mergeCell ref="K36:O36"/>
    <mergeCell ref="O31:O32"/>
    <mergeCell ref="K51:K55"/>
    <mergeCell ref="L51:L55"/>
    <mergeCell ref="M51:M55"/>
    <mergeCell ref="N51:N55"/>
    <mergeCell ref="O51:O55"/>
    <mergeCell ref="A38:A40"/>
    <mergeCell ref="B38:B40"/>
    <mergeCell ref="K43:O43"/>
    <mergeCell ref="K38:K40"/>
    <mergeCell ref="L38:L40"/>
    <mergeCell ref="M38:M40"/>
    <mergeCell ref="N38:N40"/>
    <mergeCell ref="O38:O40"/>
    <mergeCell ref="C38:C40"/>
    <mergeCell ref="I31:I32"/>
    <mergeCell ref="J31:J32"/>
    <mergeCell ref="K31:K32"/>
    <mergeCell ref="L31:L32"/>
    <mergeCell ref="M31:M32"/>
    <mergeCell ref="N31:N32"/>
    <mergeCell ref="K21:K22"/>
    <mergeCell ref="L21:L22"/>
    <mergeCell ref="M21:M22"/>
    <mergeCell ref="N21:N22"/>
    <mergeCell ref="B27:B30"/>
    <mergeCell ref="A27:A30"/>
    <mergeCell ref="C27:C30"/>
    <mergeCell ref="C31:C35"/>
    <mergeCell ref="B31:B35"/>
    <mergeCell ref="D31:D32"/>
    <mergeCell ref="E31:E32"/>
    <mergeCell ref="F31:F32"/>
    <mergeCell ref="H31:H32"/>
    <mergeCell ref="O21:O22"/>
    <mergeCell ref="P24:Q24"/>
    <mergeCell ref="K6:O6"/>
    <mergeCell ref="K1:O1"/>
    <mergeCell ref="K2:O2"/>
    <mergeCell ref="K3:O3"/>
    <mergeCell ref="K4:O4"/>
    <mergeCell ref="K5:O5"/>
    <mergeCell ref="K18:O18"/>
    <mergeCell ref="K19:O19"/>
    <mergeCell ref="K20:O20"/>
    <mergeCell ref="K8:O8"/>
    <mergeCell ref="K9:O9"/>
    <mergeCell ref="K10:O10"/>
    <mergeCell ref="L16:L17"/>
    <mergeCell ref="K15:O15"/>
    <mergeCell ref="M16:O16"/>
    <mergeCell ref="K16:K17"/>
    <mergeCell ref="B12:P12"/>
    <mergeCell ref="C15:C17"/>
    <mergeCell ref="N14:O14"/>
    <mergeCell ref="G15:G17"/>
    <mergeCell ref="H15:H17"/>
    <mergeCell ref="I15:I17"/>
    <mergeCell ref="A21:A26"/>
    <mergeCell ref="C21:C26"/>
    <mergeCell ref="D21:D22"/>
    <mergeCell ref="E21:E22"/>
    <mergeCell ref="F21:F22"/>
    <mergeCell ref="H21:H22"/>
    <mergeCell ref="I21:I22"/>
    <mergeCell ref="J21:J22"/>
    <mergeCell ref="A15:A17"/>
    <mergeCell ref="B15:B17"/>
    <mergeCell ref="D15:D17"/>
    <mergeCell ref="E15:E17"/>
    <mergeCell ref="F15:F17"/>
    <mergeCell ref="B21:B26"/>
    <mergeCell ref="J15:J17"/>
  </mergeCells>
  <pageMargins left="0.70866141732283472" right="0" top="0.74803149606299213" bottom="0.74803149606299213" header="0.31496062992125984" footer="0.31496062992125984"/>
  <pageSetup paperSize="9" scale="90" firstPageNumber="49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zoomScaleNormal="100" workbookViewId="0">
      <selection activeCell="B21" sqref="B21"/>
    </sheetView>
  </sheetViews>
  <sheetFormatPr defaultColWidth="11.5703125" defaultRowHeight="12.75" x14ac:dyDescent="0.2"/>
  <cols>
    <col min="1" max="1" width="28.28515625" style="41" customWidth="1"/>
    <col min="2" max="2" width="61.7109375" style="41" customWidth="1"/>
    <col min="3" max="3" width="16" style="41" customWidth="1"/>
    <col min="4" max="16384" width="11.5703125" style="41"/>
  </cols>
  <sheetData>
    <row r="2" spans="1:8" s="43" customFormat="1" ht="15.75" x14ac:dyDescent="0.25">
      <c r="A2" s="254" t="s">
        <v>124</v>
      </c>
      <c r="B2" s="254"/>
      <c r="C2" s="254"/>
      <c r="D2" s="46"/>
    </row>
    <row r="3" spans="1:8" s="43" customFormat="1" ht="15.75" x14ac:dyDescent="0.25">
      <c r="A3" s="47" t="s">
        <v>123</v>
      </c>
      <c r="B3" s="255" t="s">
        <v>1</v>
      </c>
      <c r="C3" s="256"/>
      <c r="H3" s="46"/>
    </row>
    <row r="4" spans="1:8" s="43" customFormat="1" ht="15.75" x14ac:dyDescent="0.25">
      <c r="A4" s="45" t="s">
        <v>122</v>
      </c>
      <c r="B4" s="251" t="s">
        <v>121</v>
      </c>
      <c r="C4" s="252"/>
    </row>
    <row r="5" spans="1:8" s="43" customFormat="1" ht="15.75" x14ac:dyDescent="0.25">
      <c r="A5" s="45" t="s">
        <v>120</v>
      </c>
      <c r="B5" s="251" t="s">
        <v>119</v>
      </c>
      <c r="C5" s="252"/>
    </row>
    <row r="6" spans="1:8" s="43" customFormat="1" ht="15.75" x14ac:dyDescent="0.25">
      <c r="A6" s="45" t="s">
        <v>118</v>
      </c>
      <c r="B6" s="251" t="s">
        <v>117</v>
      </c>
      <c r="C6" s="252"/>
    </row>
    <row r="7" spans="1:8" s="43" customFormat="1" ht="15.75" x14ac:dyDescent="0.25">
      <c r="A7" s="45" t="s">
        <v>116</v>
      </c>
      <c r="B7" s="251" t="s">
        <v>135</v>
      </c>
      <c r="C7" s="252"/>
    </row>
    <row r="8" spans="1:8" s="43" customFormat="1" ht="15.75" x14ac:dyDescent="0.25">
      <c r="A8" s="45" t="s">
        <v>115</v>
      </c>
      <c r="B8" s="251" t="s">
        <v>114</v>
      </c>
      <c r="C8" s="252"/>
    </row>
    <row r="9" spans="1:8" s="43" customFormat="1" ht="15.75" x14ac:dyDescent="0.25">
      <c r="A9" s="45" t="s">
        <v>113</v>
      </c>
      <c r="B9" s="251" t="s">
        <v>112</v>
      </c>
      <c r="C9" s="252"/>
    </row>
    <row r="10" spans="1:8" s="43" customFormat="1" ht="15.75" x14ac:dyDescent="0.25">
      <c r="A10" s="44">
        <v>145787276</v>
      </c>
      <c r="B10" s="251" t="s">
        <v>111</v>
      </c>
      <c r="C10" s="252"/>
    </row>
    <row r="11" spans="1:8" s="43" customFormat="1" ht="15.75" customHeight="1" x14ac:dyDescent="0.25"/>
    <row r="12" spans="1:8" s="43" customFormat="1" ht="15.75" customHeight="1" x14ac:dyDescent="0.25">
      <c r="A12" s="253" t="s">
        <v>125</v>
      </c>
      <c r="B12" s="253"/>
      <c r="C12" s="253"/>
    </row>
    <row r="13" spans="1:8" x14ac:dyDescent="0.2">
      <c r="A13" s="253"/>
      <c r="B13" s="253"/>
      <c r="C13" s="253"/>
    </row>
    <row r="15" spans="1:8" x14ac:dyDescent="0.2">
      <c r="B15" s="42"/>
    </row>
  </sheetData>
  <sheetProtection selectLockedCells="1" selectUnlockedCells="1"/>
  <mergeCells count="10">
    <mergeCell ref="A2:C2"/>
    <mergeCell ref="B3:C3"/>
    <mergeCell ref="B4:C4"/>
    <mergeCell ref="B5:C5"/>
    <mergeCell ref="B6:C6"/>
    <mergeCell ref="B7:C7"/>
    <mergeCell ref="B8:C8"/>
    <mergeCell ref="B9:C9"/>
    <mergeCell ref="B10:C10"/>
    <mergeCell ref="A12:C13"/>
  </mergeCells>
  <pageMargins left="1.1811023622047245" right="0.70866141732283472" top="0.59055118110236227" bottom="0.59055118110236227" header="0.31496062992125984" footer="0.31496062992125984"/>
  <pageSetup paperSize="9" scale="76" firstPageNumber="58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Planas</vt:lpstr>
      <vt:lpstr>vykdytojų_kodai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Siauliai</cp:lastModifiedBy>
  <cp:lastPrinted>2020-01-17T11:11:42Z</cp:lastPrinted>
  <dcterms:created xsi:type="dcterms:W3CDTF">2019-12-23T08:49:14Z</dcterms:created>
  <dcterms:modified xsi:type="dcterms:W3CDTF">2021-02-01T11:23:29Z</dcterms:modified>
</cp:coreProperties>
</file>