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Maciene\Desktop\SVP_2026_2028\Sprendimas\Sprendimas_tarybai\"/>
    </mc:Choice>
  </mc:AlternateContent>
  <xr:revisionPtr revIDLastSave="0" documentId="13_ncr:1_{B48AA510-99EA-4230-A648-4FC1FD506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s" sheetId="2" r:id="rId1"/>
  </sheets>
  <calcPr calcId="191029"/>
</workbook>
</file>

<file path=xl/calcChain.xml><?xml version="1.0" encoding="utf-8"?>
<calcChain xmlns="http://schemas.openxmlformats.org/spreadsheetml/2006/main">
  <c r="F14" i="2" l="1"/>
  <c r="G14" i="2"/>
  <c r="H14" i="2"/>
  <c r="F16" i="2"/>
  <c r="G16" i="2"/>
  <c r="H16" i="2"/>
  <c r="F19" i="2"/>
  <c r="G19" i="2"/>
  <c r="H19" i="2"/>
  <c r="F31" i="2"/>
  <c r="G31" i="2"/>
  <c r="H31" i="2"/>
  <c r="F36" i="2"/>
  <c r="G36" i="2"/>
  <c r="H36" i="2"/>
  <c r="F41" i="2"/>
  <c r="G41" i="2"/>
  <c r="H41" i="2"/>
  <c r="F46" i="2"/>
  <c r="G46" i="2"/>
  <c r="H46" i="2"/>
  <c r="F50" i="2"/>
  <c r="G50" i="2"/>
  <c r="H50" i="2"/>
  <c r="F57" i="2"/>
  <c r="G57" i="2"/>
  <c r="H57" i="2"/>
  <c r="F62" i="2"/>
  <c r="G62" i="2"/>
  <c r="H62" i="2"/>
  <c r="F67" i="2"/>
  <c r="G67" i="2"/>
  <c r="H67" i="2"/>
  <c r="F74" i="2"/>
  <c r="F71" i="2" s="1"/>
  <c r="G74" i="2"/>
  <c r="G71" i="2" s="1"/>
  <c r="H74" i="2"/>
  <c r="H71" i="2" s="1"/>
  <c r="F77" i="2"/>
  <c r="G77" i="2"/>
  <c r="H77" i="2"/>
  <c r="F85" i="2"/>
  <c r="G85" i="2"/>
  <c r="H85" i="2"/>
  <c r="F89" i="2"/>
  <c r="G89" i="2"/>
  <c r="H89" i="2"/>
  <c r="F91" i="2"/>
  <c r="G91" i="2"/>
  <c r="H91" i="2"/>
  <c r="F100" i="2"/>
  <c r="G100" i="2"/>
  <c r="H100" i="2"/>
  <c r="F106" i="2"/>
  <c r="G106" i="2"/>
  <c r="H106" i="2"/>
  <c r="F110" i="2"/>
  <c r="G110" i="2"/>
  <c r="H110" i="2"/>
  <c r="F113" i="2"/>
  <c r="G113" i="2"/>
  <c r="H113" i="2"/>
  <c r="F116" i="2"/>
  <c r="G116" i="2"/>
  <c r="H116" i="2"/>
  <c r="F120" i="2"/>
  <c r="G120" i="2"/>
  <c r="H120" i="2"/>
  <c r="F130" i="2"/>
  <c r="G130" i="2"/>
  <c r="H130" i="2"/>
  <c r="F135" i="2"/>
  <c r="G135" i="2"/>
  <c r="H135" i="2"/>
  <c r="F139" i="2"/>
  <c r="G139" i="2"/>
  <c r="H139" i="2"/>
  <c r="F142" i="2"/>
  <c r="G142" i="2"/>
  <c r="H142" i="2"/>
  <c r="F146" i="2"/>
  <c r="G146" i="2"/>
  <c r="H146" i="2"/>
  <c r="F148" i="2"/>
  <c r="G148" i="2"/>
  <c r="H148" i="2"/>
  <c r="F153" i="2"/>
  <c r="G153" i="2"/>
  <c r="H153" i="2"/>
  <c r="F158" i="2"/>
  <c r="G158" i="2"/>
  <c r="H158" i="2"/>
  <c r="F162" i="2"/>
  <c r="G162" i="2"/>
  <c r="H162" i="2"/>
  <c r="F167" i="2"/>
  <c r="G167" i="2"/>
  <c r="H167" i="2"/>
  <c r="F171" i="2"/>
  <c r="G171" i="2"/>
  <c r="H171" i="2"/>
  <c r="F176" i="2"/>
  <c r="G176" i="2"/>
  <c r="H176" i="2"/>
  <c r="F180" i="2"/>
  <c r="G180" i="2"/>
  <c r="H180" i="2"/>
  <c r="F186" i="2"/>
  <c r="G186" i="2"/>
  <c r="H186" i="2"/>
  <c r="F193" i="2"/>
  <c r="G193" i="2"/>
  <c r="H193" i="2"/>
  <c r="F198" i="2"/>
  <c r="G198" i="2"/>
  <c r="H198" i="2"/>
  <c r="F200" i="2"/>
  <c r="G200" i="2"/>
  <c r="H200" i="2"/>
  <c r="F205" i="2"/>
  <c r="G205" i="2"/>
  <c r="H205" i="2"/>
  <c r="F209" i="2"/>
  <c r="G209" i="2"/>
  <c r="H209" i="2"/>
  <c r="C220" i="2"/>
  <c r="C227" i="2" s="1"/>
  <c r="D220" i="2"/>
  <c r="D227" i="2" s="1"/>
  <c r="E220" i="2"/>
  <c r="E227" i="2" s="1"/>
  <c r="H70" i="2" l="1"/>
  <c r="H54" i="2"/>
  <c r="F191" i="2"/>
  <c r="F190" i="2" s="1"/>
  <c r="H191" i="2"/>
  <c r="H190" i="2" s="1"/>
  <c r="F23" i="2"/>
  <c r="F13" i="2"/>
  <c r="F12" i="2" s="1"/>
  <c r="G191" i="2"/>
  <c r="G190" i="2" s="1"/>
  <c r="H124" i="2"/>
  <c r="H123" i="2" s="1"/>
  <c r="H97" i="2"/>
  <c r="H96" i="2" s="1"/>
  <c r="H82" i="2"/>
  <c r="H81" i="2" s="1"/>
  <c r="G124" i="2"/>
  <c r="G123" i="2" s="1"/>
  <c r="G97" i="2"/>
  <c r="G96" i="2" s="1"/>
  <c r="G82" i="2"/>
  <c r="G81" i="2" s="1"/>
  <c r="G70" i="2"/>
  <c r="G54" i="2"/>
  <c r="F124" i="2"/>
  <c r="F123" i="2" s="1"/>
  <c r="F97" i="2"/>
  <c r="F96" i="2" s="1"/>
  <c r="F82" i="2"/>
  <c r="F81" i="2" s="1"/>
  <c r="F70" i="2"/>
  <c r="F54" i="2"/>
  <c r="H23" i="2"/>
  <c r="H13" i="2"/>
  <c r="H12" i="2" s="1"/>
  <c r="G23" i="2"/>
  <c r="G13" i="2"/>
  <c r="G12" i="2" s="1"/>
  <c r="H22" i="2" l="1"/>
  <c r="G22" i="2"/>
  <c r="F22" i="2"/>
</calcChain>
</file>

<file path=xl/sharedStrings.xml><?xml version="1.0" encoding="utf-8"?>
<sst xmlns="http://schemas.openxmlformats.org/spreadsheetml/2006/main" count="656" uniqueCount="334">
  <si>
    <t>Kodas</t>
  </si>
  <si>
    <t>Pavadinimas</t>
  </si>
  <si>
    <t>Vykdytojas</t>
  </si>
  <si>
    <t>SP lėšos</t>
  </si>
  <si>
    <t>Papildomas (-i) požymis (-iai)</t>
  </si>
  <si>
    <t>2026 metų lėšų projektas</t>
  </si>
  <si>
    <t>2027 metų lėšų projektas</t>
  </si>
  <si>
    <t>2028 metų lėšų projektas</t>
  </si>
  <si>
    <t>Poveikio /Rezultato /Produkto /Indėlio</t>
  </si>
  <si>
    <t>Rodiklis</t>
  </si>
  <si>
    <t>Mato vnt.</t>
  </si>
  <si>
    <t>Planas</t>
  </si>
  <si>
    <t>2026</t>
  </si>
  <si>
    <t>2027</t>
  </si>
  <si>
    <t>2028</t>
  </si>
  <si>
    <t>02</t>
  </si>
  <si>
    <t>Kultūros programa</t>
  </si>
  <si>
    <t>Kultūros skyrius</t>
  </si>
  <si>
    <t>02-02</t>
  </si>
  <si>
    <t>Išvystyti gyventojų poreikius atitinkančią kultūros įstaigų infrastruktūrą</t>
  </si>
  <si>
    <t>Kultūros įstaigų pastatų, kurie yra geros būklės, skaičius nuo visų kultūros įstaigų pastatų</t>
  </si>
  <si>
    <t>vnt.</t>
  </si>
  <si>
    <t>02-02-01</t>
  </si>
  <si>
    <t>Atnaujinti (modernizuoti) Šiaulių miesto koncertinę įstaigą „Saulė" (Tilžės g. 140), rekonstruoti pastatą</t>
  </si>
  <si>
    <t>Kultūros skyrius; Šiaulių miesto koncertinė įstaiga „Saulė“</t>
  </si>
  <si>
    <t>1.01.</t>
  </si>
  <si>
    <t>Infr. PP</t>
  </si>
  <si>
    <t>Parengta techninė dokumentacija</t>
  </si>
  <si>
    <t>Atlikta pastato fasado (nuo Tilžės g.) ir laiptų remonto dalis</t>
  </si>
  <si>
    <t>proc.</t>
  </si>
  <si>
    <t>02-02-04</t>
  </si>
  <si>
    <t>Atnaujinti (modernizuoti) Šiaulių dailės galerijos pastatą / patalpas (Vilniaus g. 245)</t>
  </si>
  <si>
    <t>Šiaulių dailės galerija; Kultūros skyrius</t>
  </si>
  <si>
    <t>Atlikta ekspozicinių salių rekonstrukcijos, remonto ir pritaikymo multifunkciniams tikslams darbų dalis</t>
  </si>
  <si>
    <t>Atlikta kasos, holo ir informacinio centro rekonstrukcijos, remonto ir rūbinės įrengimo darbų dalis</t>
  </si>
  <si>
    <t>02-02-06</t>
  </si>
  <si>
    <t>Modernizuoti kultūros įstaigų pastatus / statinius / patalpas</t>
  </si>
  <si>
    <t>Šiaulių miesto savivaldybės viešoji biblioteka; Šiaulių kultūros centras; Kultūros skyrius</t>
  </si>
  <si>
    <t>Įkurta išmanioji erdvė Šiaulių miesto savivaldybės viešosios bibliotekos Lieporių filiale (Tilžės g. 36 Šiauliai)</t>
  </si>
  <si>
    <t>Įsigytas lauko įgarsinimo ir apšvietimo įrangos komplektas</t>
  </si>
  <si>
    <t>1.10.</t>
  </si>
  <si>
    <t>04</t>
  </si>
  <si>
    <t>Urbanistinės plėtros ir infrastruktūros programa</t>
  </si>
  <si>
    <t>Miesto ūkio ir aplinkos skyrius; Architektūros skyrius</t>
  </si>
  <si>
    <t>04-02</t>
  </si>
  <si>
    <t>Formuoti darnias miesto jungtis, užtikrinančias tvarų ir saugų judėjimą mieste</t>
  </si>
  <si>
    <t>Neasfaltuotų gatvių dalis nuo viso gatvių tinklo</t>
  </si>
  <si>
    <t>Atnaujintų pėsčiųjų takų dalis nuo bendro takų ilgio</t>
  </si>
  <si>
    <t>Dviračių takų ilgis metų pabaigoje, tenkantis 1 tūkst. gyventojų</t>
  </si>
  <si>
    <t>km</t>
  </si>
  <si>
    <t>Modalinis kelionių pasiskirstymas (automobiliu)</t>
  </si>
  <si>
    <t>Modalinis kelionių pasiskirstymas (viešuoju transportu)</t>
  </si>
  <si>
    <t>Modalinis kelionių pasiskirstymas (dviračiais)</t>
  </si>
  <si>
    <t>Modalinis kelionių pasiskirstymas (pėsčiomis)</t>
  </si>
  <si>
    <t>Vidutiniškai vienam gyventojui tenkančių kelionių autobusais skaičius</t>
  </si>
  <si>
    <t>04-02-02</t>
  </si>
  <si>
    <t>Vykdyti naujų magistralinių gatvių suprojektavimo ir nutiesimo, susisiekimo komunikacijų įrengimo, rekonstravimo ir remonto darbus</t>
  </si>
  <si>
    <t>Miesto ūkio ir aplinkos skyrius</t>
  </si>
  <si>
    <t>Atlikti miesto gatvių remonto darbai pagal 2026-2028 m. reitingo eilę</t>
  </si>
  <si>
    <t>1.06.</t>
  </si>
  <si>
    <t>1.02.</t>
  </si>
  <si>
    <t>04-02-03</t>
  </si>
  <si>
    <t>Įgyvendinti projektą „Eismo saugos gerinimas Šiaulių mieste, šalinant juodąsias dėmes“</t>
  </si>
  <si>
    <t>Viešųjų investicijų skyrius; Miesto ūkio ir aplinkos skyrius</t>
  </si>
  <si>
    <t>Įdiegtų saugų eismą gerinančių priemonių skaičius (sankryžos / žiedai / kita)</t>
  </si>
  <si>
    <t>1.08.</t>
  </si>
  <si>
    <t>04-02-04</t>
  </si>
  <si>
    <t>Įgyvendinti darnaus judumo projektus Šiaulių mieste</t>
  </si>
  <si>
    <t>Įrengtų / rekonstruotų dviračių takų ilgis</t>
  </si>
  <si>
    <t>Atnaujintų / nutiestų pėsčiųjų takų ir šaligatvių ilgis</t>
  </si>
  <si>
    <t>Atlikta „Statyk ir važiuok“ aikštelių įrengimo darbų</t>
  </si>
  <si>
    <t>Įrengta „Statyk ir važiuok“ aikštelių</t>
  </si>
  <si>
    <t>Dviračiams skirta infrastruktūra, kuriai suteikta parama</t>
  </si>
  <si>
    <t>04-02-07</t>
  </si>
  <si>
    <t>Suprojektuoti, nutiesti, išasfaltuoti ar rekonstruoti žvyruotas gatves</t>
  </si>
  <si>
    <t>Išasfaltuotų ir įrengtų žvyruotų gatvių skaičius</t>
  </si>
  <si>
    <t>Išasfaltuotų žvyruotų gatvių ilgis</t>
  </si>
  <si>
    <t>Atlikti privažiavimo nuo Bačiūnų g. iki Bačiūnų g. 58F asfaltavimo darbai</t>
  </si>
  <si>
    <t>Įrengtų naujų gatvių su patobulinta danga ilgis</t>
  </si>
  <si>
    <t>04-02-08</t>
  </si>
  <si>
    <t>Rekonstruoti Tilžės g. viaduką per geležinkelį</t>
  </si>
  <si>
    <t>Atlikti Tilžės g. viaduko rekonstravimo darbai</t>
  </si>
  <si>
    <t>04-02-10</t>
  </si>
  <si>
    <t>Plėtoti elektromobilių pakrovimo stotelių tinklą</t>
  </si>
  <si>
    <t>Viešų elektromobilių pakrovimo stotelių skaičius</t>
  </si>
  <si>
    <t>04-03</t>
  </si>
  <si>
    <t>Užtikrinti tvarią, kokybišką miesto infrastruktūros plėtrą</t>
  </si>
  <si>
    <t>Renovuotų daugiabučių dalis nuo visų renovuotinų daugiabučių</t>
  </si>
  <si>
    <t>Naujai suplanuotų / atnaujintų viešųjų erdvių plotas tenkantis 1 gyventojui</t>
  </si>
  <si>
    <t>m2</t>
  </si>
  <si>
    <t>04-03-03</t>
  </si>
  <si>
    <t>Vykdyti kolumbariumo statybą</t>
  </si>
  <si>
    <t>Infr. PP, Veikla</t>
  </si>
  <si>
    <t>04-03-08</t>
  </si>
  <si>
    <t>Įgyvendinti projektą „Lieporių parko atgaivinimas ir pritaikymas bendruomenės veiklai“</t>
  </si>
  <si>
    <t>Viešųjų investicijų skyrius; Miesto plėtros ir paveldosaugos skyrius</t>
  </si>
  <si>
    <t>Atlikta kompleksinio parko sutvarkymo rangos darbų dalis</t>
  </si>
  <si>
    <t>04-03-09</t>
  </si>
  <si>
    <t>Įgyvendinti projektą „Tankiai apgyvendintos Šiaulių miesto urbanizuotos teritorijos atgaivinimas, žalinimas ir funkcionalumo didinimas“</t>
  </si>
  <si>
    <t>Miesto ūkio ir aplinkos skyrius; Viešųjų investicijų skyrius</t>
  </si>
  <si>
    <t>Atliktų rangos darbų dalis</t>
  </si>
  <si>
    <t>Parengta teritorijų planavimo dokumentų</t>
  </si>
  <si>
    <t>04-03-10</t>
  </si>
  <si>
    <t>Kompleksiškai atnaujinti daugiabučių mikrorajonų teritorijas</t>
  </si>
  <si>
    <t>Atnaujintų mikrorajonų bendrojo naudojimo erdvių ir kiemų plotas</t>
  </si>
  <si>
    <t>ha</t>
  </si>
  <si>
    <t>Renovuotų daugiabučių skaičius</t>
  </si>
  <si>
    <t>Naujų statybos leidimų mikrorajonuose skaičius</t>
  </si>
  <si>
    <t>05</t>
  </si>
  <si>
    <t>Ekonominės plėtros programa</t>
  </si>
  <si>
    <t>Kultūros skyrius; Ekonomikos skyrius</t>
  </si>
  <si>
    <t>05-01</t>
  </si>
  <si>
    <t>Pagerinti investicijų pritraukimo ir verslo plėtros sąlygas</t>
  </si>
  <si>
    <t>Tiesioginės užsienio investicijos (TUI), tenkančios 1 gyv.</t>
  </si>
  <si>
    <t>eur</t>
  </si>
  <si>
    <t>Registruotų bedarbių ir darbingo amžiaus gyventojų santykis</t>
  </si>
  <si>
    <t>Veikiančių ūkio subjektų skaičius metų pradžioje, tenkantis 1 tūkst. gyv.</t>
  </si>
  <si>
    <t>05-01-07</t>
  </si>
  <si>
    <t>Vystyti Šiaulių pramoninio parko ir Šiaulių laisvosios ekonominės zonos infrastruktūrą</t>
  </si>
  <si>
    <t>Miesto ūkio ir aplinkos skyrius; Ekonomikos skyrius; Viešųjų investicijų skyrius</t>
  </si>
  <si>
    <t>Baigta tvarkyti geležinkelio turto įvedimo į eksploataciją dokumentacija</t>
  </si>
  <si>
    <t>Įgyvendintas elektros galios padidinimo projektas</t>
  </si>
  <si>
    <t>Krovos aikštelių teritorija pritaikyta muitinės veiklai</t>
  </si>
  <si>
    <t>05-02</t>
  </si>
  <si>
    <t>Stiprinti miesto patrauklumą plėtojant turizmo sektorių</t>
  </si>
  <si>
    <t>Turistų informacijos centro lankytojų ir interneto svetainių, socialinių tinklų vartotojų skaičius</t>
  </si>
  <si>
    <t>asm.</t>
  </si>
  <si>
    <t>Vietų skaičius apgyvendinimo įstaigose</t>
  </si>
  <si>
    <t>Teigiamai Šiaulių miesto įvaizdį vertinančių miesto svečių dalis (apklausa vykdoma kas 2 m.)</t>
  </si>
  <si>
    <t>05-02-03</t>
  </si>
  <si>
    <t>Gerinti turizmo informacinę infrastruktūrą</t>
  </si>
  <si>
    <t>Miesto ūkio ir aplinkos skyrius; Kultūros skyrius; Architektūros skyrius; Šiaulių turizmo informacijos centras</t>
  </si>
  <si>
    <t>Informacinių ženklų, stendų, stulpų, nuorodų, infoterminalų ir kt. atnaujinimas</t>
  </si>
  <si>
    <t>06</t>
  </si>
  <si>
    <t>Socialinės apsaugos programa</t>
  </si>
  <si>
    <t>Socialinių išmokų ir kompensacijų skyrius; Socialinių paslaugų skyrius</t>
  </si>
  <si>
    <t>06-02</t>
  </si>
  <si>
    <t>Užtikrinti socialinių paslaugų prieinamumą ir kokybę, plečiant, atnaujinant ir modernizuojant socialinių paslaugų infrastruktūrą</t>
  </si>
  <si>
    <t>Socialinių įstaigų pastatų skaičius</t>
  </si>
  <si>
    <t>Asmenų ir šeimų, laukiančių socialinio būsto nuomos, laukimo laikas</t>
  </si>
  <si>
    <t>metai</t>
  </si>
  <si>
    <t>Socialinių įstaigų pastatų, kurie yra geros būklės, skaičius</t>
  </si>
  <si>
    <t>06-02-02</t>
  </si>
  <si>
    <t>Šeimoje ir bendruomenėje teikiamų paslaugų, asmenims su proto ir intelekto negalia, plėtra</t>
  </si>
  <si>
    <t>Statybos ir renovacijos skyrius; Socialinių paslaugų skyrius; Viešųjų investicijų skyrius</t>
  </si>
  <si>
    <t>Įsigytų apsaugotų būstų skaičius</t>
  </si>
  <si>
    <t>Socialinių dirbtuvių skaičius</t>
  </si>
  <si>
    <t>Pastatytų grupinio gyvenimo namų skaičius</t>
  </si>
  <si>
    <t>06-02-04</t>
  </si>
  <si>
    <t>Didinti socialinio būsto prieinamumą</t>
  </si>
  <si>
    <t>Turto valdymo skyrius</t>
  </si>
  <si>
    <t>Naujai įsigyto socialinio būsto apimtys</t>
  </si>
  <si>
    <t>Asmenų (šeimų), laukiančių socialinio būsto, skaičius metų pabaigoje</t>
  </si>
  <si>
    <t>06-02-05</t>
  </si>
  <si>
    <t>Įgyvendinti projektą „Socialinio būsto fondo plėtra Šiaulių miesto savivaldybėje"</t>
  </si>
  <si>
    <t>Turto valdymo skyrius; Viešųjų investicijų skyrius</t>
  </si>
  <si>
    <t>Nupirktų būstų skaičius</t>
  </si>
  <si>
    <t>sk.</t>
  </si>
  <si>
    <t>07</t>
  </si>
  <si>
    <t>Sporto programa</t>
  </si>
  <si>
    <t>Sporto skyrius</t>
  </si>
  <si>
    <t>07-02</t>
  </si>
  <si>
    <t>Išvystyti gyventojų poreikius atitinkančią sporto ir fizinio aktyvumo infrastruktūrą</t>
  </si>
  <si>
    <t>Savivaldybės sporto įstaigų pastatų / statinių, bazių skaičius</t>
  </si>
  <si>
    <t>Savivaldybės sporto įstaigų pastatų / statinių, bazių, kurios yra geros būklės, skaičius</t>
  </si>
  <si>
    <t>Savivaldybės sporto įstaigų pastatų / statinių, bazių, pritaikytų fizinę negalią turintiems asmenims, dalis</t>
  </si>
  <si>
    <t>07-02-01</t>
  </si>
  <si>
    <t>Įgyvendinti projektą „Bendrojo ugdymo, neformaliojo ugdymo ir kitų viešųjų paslaugų teikimui trūkstamos infrastruktūros sukūrimas, adresu J. Jablonskio g. 14, Šiauliai“</t>
  </si>
  <si>
    <t>Architektūros skyrius; Statybos ir renovacijos skyrius; Sporto skyrius; Viešųjų investicijų skyrius</t>
  </si>
  <si>
    <t>Atlikta darbų</t>
  </si>
  <si>
    <t>Įsigytas baldų ir kitas inventorius</t>
  </si>
  <si>
    <t>1.05.</t>
  </si>
  <si>
    <t>07-02-02</t>
  </si>
  <si>
    <t>Pastatyti irklavimo sporto bazę (Žvyro g. 34)</t>
  </si>
  <si>
    <t>Statybos ir renovacijos skyrius; Sporto skyrius</t>
  </si>
  <si>
    <t>Atlikta II etapo statybos darbų</t>
  </si>
  <si>
    <t>07-02-03</t>
  </si>
  <si>
    <t>Suprojektuoti ir pastatyti buriavimo elingą prie Rėkyvos ežero (Poilsio g. 10A)</t>
  </si>
  <si>
    <t>Architektūros skyrius; Statybos ir renovacijos skyrius; Sporto skyrius</t>
  </si>
  <si>
    <t>07-02-04</t>
  </si>
  <si>
    <t>Suremontuoti Šiaulių m. stadioną ir pastatų patalpas (S. Daukanto g. 23)</t>
  </si>
  <si>
    <t>Parengtas administracinio pastato remonto darbų techninis projektas</t>
  </si>
  <si>
    <t>07-02-05</t>
  </si>
  <si>
    <t>Didinti Šiaulių teniso akademijos pastato funkcionalumą</t>
  </si>
  <si>
    <t>Sporto skyrius; Šiaulių teniso akademija</t>
  </si>
  <si>
    <t>Parengtas statybos projektas</t>
  </si>
  <si>
    <t>07-02-06</t>
  </si>
  <si>
    <t>Modernizuoti/pastatyti sporto įstaigų pastatus, statinius, bazes</t>
  </si>
  <si>
    <t>Atlikta Šiaulių m. stadiono komplekso (S. Daukanto g. 23) renovacijos darbų</t>
  </si>
  <si>
    <t>Atlikta apšvietimo sistemos modernizavimo darbų</t>
  </si>
  <si>
    <t>Parengtas VŠĮ Šiaulių krepšinio akademijos „Saulė“ pastato statybos projektas</t>
  </si>
  <si>
    <t>07-02-07</t>
  </si>
  <si>
    <t>Atlikti Šiaulių regbio ir žolės riedulio akademijos aikštyno rekonstrukciją</t>
  </si>
  <si>
    <t>Parengtas žolės riedulio aikštyno renovacijos techninis projektas</t>
  </si>
  <si>
    <t>Atlikta Šiaulių regbio ir žolės riedulio akademijos aikštyno (Pumpučių g. 19) renovacijos darbų</t>
  </si>
  <si>
    <t>08</t>
  </si>
  <si>
    <t>Švietimo programa</t>
  </si>
  <si>
    <t>Švietimo skyrius</t>
  </si>
  <si>
    <t>08-02</t>
  </si>
  <si>
    <t>Užtikrinti švietimo paslaugų prieinamumą ir kokybę, gerinant ugdymo (-si) aplinką</t>
  </si>
  <si>
    <t>Ikimokyklinio ugdymo įstaigų pastatų, kurie yra geros būklės, skaičius</t>
  </si>
  <si>
    <t>Ikimokyklinio ugdymo įstaigų pastatų skaičius</t>
  </si>
  <si>
    <t>Bendrojo ugdymo mokyklų pastatų, kurie yra geros būklės, skaičius</t>
  </si>
  <si>
    <t>Bendrojo ugdymo mokyklų pastatų skaičius</t>
  </si>
  <si>
    <t>Neformaliojo švietimo įstaigų pastatų, kurie yra geros būklės, skaičius</t>
  </si>
  <si>
    <t>Neformaliojo švietimo įstaigų pastatų skaičius</t>
  </si>
  <si>
    <t>08-02-01</t>
  </si>
  <si>
    <t>Atnaujinti švietimo įstaigų pastatus, patalpas, įrangą ir komunikacijas</t>
  </si>
  <si>
    <t>Statybos ir renovacijos skyrius; Švietimo skyrius</t>
  </si>
  <si>
    <t>Švietimo įstaigų, atnaujinusių  virtuves ir įrangą, preliminarus skaičius, iš jų: 2026 m. l/d „Ąžuoliukas" 2027 m. V. Kudirkos prog, 2028 m. Ragainės prog.</t>
  </si>
  <si>
    <t>Švietimo Įstaigų atnaujintų pastatų skaičius, iš jų: 2026 m. l/d „Vaikystė", 2026-2027 m. „Rasos", 2027 m. Medelyno progimnazijų ikimokyklinio ugd. sk., 2028 m. l/d „Berželis", „Rasos" progimnazijos, „Ringuvos" m.</t>
  </si>
  <si>
    <t>Įstaigų, kuriose atliktas vamzdynų ir patalpų remontas, įsigyta įranga, skaičius, iš jų: 2026 m. - Centro pradinė m., l/d „Berželis", „Eglutė", „Gluosnis", „Ąžuoliukas", 2027 m.  l/d „Berželis" (tęstinis), „Gintarėlis", 2028 m. l/d „Bitė",</t>
  </si>
  <si>
    <t>Įstaigų, kuriose atliktas elektros instaliacijos remontas, skaičius, iš jų:  2026 m. - Lieporių gimnazija, l/d „Berželis", Menų mokykla, 2027 m. - l/d  „Eglutė",  „Berželis" (tęstinis), 2028 m. J. Janonio gimnazija</t>
  </si>
  <si>
    <t>Įstaigų, kuriose atnaujinti arba suremontuoti stogai, skaičius, iš jų: 2026 m. - J. Janonio gimnazija, 2027 m. l/d „Berželis", 2028 m. „Rasos" progimnazija</t>
  </si>
  <si>
    <t>08-02-02</t>
  </si>
  <si>
    <t>Atnaujinti švietimo įstaigų lauko teritorijas ir įrenginius</t>
  </si>
  <si>
    <t>Miesto ūkio ir aplinkos skyrius; Švietimo skyrius</t>
  </si>
  <si>
    <t>Švietimo įstaigų, kuriose atnaujintos teritorijų dangos ir įvažiavimai, skaičius pagal 2024 m. kovo 27 d. Administracijos direktoriaus įsakymu Nr. A-150  sudarytą eilę. 2026 m. Salduvės, Dainų, „Romuvos" progimnazijos, Lieporių, Didždvario gimnazijos</t>
  </si>
  <si>
    <t>Ikimokyklinio ugdymo įstaigų, kuriose atnaujinta lauko infrastruktūra, įkurtos lauko edukacinės erdvės, žaidimų aikštelės, skaičius</t>
  </si>
  <si>
    <t>Švietimo įstaigų, kuriose atnaujinti lauko įrenginiai ir aptvertos teritorijos, skaičius</t>
  </si>
  <si>
    <t>Švietimo įstaigų, kuriose atnaujintas lauko apšvietimas, skaičius, iš jų: 2027 m. - Ragainės, V. Kudirkos progimnazijos, 2028 m. - Pabalių l/d</t>
  </si>
  <si>
    <t>08-02-03</t>
  </si>
  <si>
    <t>Atnaujinti švietimo įstaigų sporto infrastruktūrą</t>
  </si>
  <si>
    <t>Atliktų St. Šalkauskio gimnazijos sporto aikštyno atnaujinimo rangos darbų dalis</t>
  </si>
  <si>
    <t>Suremontuotų  sporto salių, (pagalbinių patalpų, įrangos), sporto aikštelių švietimo įstaigose skaičius, iš jų: 2026 m. - Lieporių, Gegužių prog.</t>
  </si>
  <si>
    <t>Įrengta Sporto gimnazijos sporto aikštelė</t>
  </si>
  <si>
    <t>08-02-04</t>
  </si>
  <si>
    <t>Modernizuoti švietimo įstaigų pastatus / statinius</t>
  </si>
  <si>
    <t>Įrengti liftai ir kitas pritaikymas neįgaliesiems švietimo įstaigose (l/d "Gluosnis, "Pasaka", "Voveraitė", P. Avižonio ugdymo centras, St. Šalkauskio, Lieporių gimn., Dainų, Zoknių prog. ir kt.)</t>
  </si>
  <si>
    <t>Įdiegta kondicionavimo įranga švietimo įstaigose (Lieporių gimn., Gegužių ,  Rėkyvos prog.)</t>
  </si>
  <si>
    <t>Bendrojo ugdymo įstaigos, kurių patalpoms taikoma „saugios mokyklos"  aplinka („Juventos", Salduvės, „Rasos", Zoknių, Gegužių, Gytarių, Medelyno, "Sandoros, "Romuvos" progimnazijos )</t>
  </si>
  <si>
    <t>08-02-05</t>
  </si>
  <si>
    <t>Užtikrinti švietimo įstaigų pastatų ir vidaus patalpų avarinių situacijų šalinimą</t>
  </si>
  <si>
    <t>Pašalintos vidaus ir išorės pastatų, lauko aplinkos avarinės situacijos švietimo įstaigose</t>
  </si>
  <si>
    <t>08-02-06</t>
  </si>
  <si>
    <t>Įgyvendinti projektą „Šiaulių Sporto gimnazijos (Vilniaus g. 297) modernizavimas“</t>
  </si>
  <si>
    <t>Statybos ir renovacijos skyrius; Švietimo skyrius; Viešųjų investicijų skyrius</t>
  </si>
  <si>
    <t>Atliktų Sporto gimnazijos bendrabučio remonto darbų dalis</t>
  </si>
  <si>
    <t>Atliktų stogo dangos keitimo rangos darbų dalis</t>
  </si>
  <si>
    <t>08-02-09</t>
  </si>
  <si>
    <t>Įgyvendinti projektą „Šiaulių jaunųjų gamtininkų centro jojimo skyriaus modernizavimas, sukuriant tinkamas sąlygas visuomenės sveikatos stiprinimo, neformaliojo švietimo viešųjų paslaugų teikimui, gyventojų poilsio organizavimui“</t>
  </si>
  <si>
    <t>Statybos ir renovacijos skyrius; Švietimo skyrius; Šiaulių jaunųjų gamtininkų centras; Viešųjų investicijų skyrius</t>
  </si>
  <si>
    <t>Įsigyta baldų ir kito inventoriaus</t>
  </si>
  <si>
    <t>08-02-10</t>
  </si>
  <si>
    <t>Įgyvendinti projektą „Edukacinių erdvių įrengimas Šiaulių miesto ugdymo įstaigose, plėtojant visos dienos mokyklos veiklas“</t>
  </si>
  <si>
    <t>Mokinių, dalyvaujančių visos dienos mokyklos veiklose, dalis nuo visų pradinių klasių mokinių</t>
  </si>
  <si>
    <t>Įsigytos įrangos ir baldų skaičius</t>
  </si>
  <si>
    <t>kompl.</t>
  </si>
  <si>
    <t>Įrengtų edukacinių erdvių</t>
  </si>
  <si>
    <t>08-02-11</t>
  </si>
  <si>
    <t>Įgyvendinti projektą „Ikimokyklinio ugdymo paslaugų prieinamumo didinimas Šiaulių miesto savivaldybėje“</t>
  </si>
  <si>
    <t>Sukurtų naujų ikimokyklinio ugdymo vietų skaičius</t>
  </si>
  <si>
    <t>08-02-12</t>
  </si>
  <si>
    <t>Įgyvendinti bendrojo ugdymo mokyklų projektą ,,Tūkstantmečio mokyklos I“</t>
  </si>
  <si>
    <t>Statybos ir renovacijos skyrius; Švietimo skyrius; Šiaulių S. Šalkauskio gimnazija; Šiaulių Salduvės progimnazija; Šiaulių Ragainės progimnazija; Šiaulių Gytarių progimnazija; Šiaulių universitetinė gimnazija; Viešųjų investicijų skyrius</t>
  </si>
  <si>
    <t>Atnaujinta infrastruktūra (atlikti rangos darbai) Šiaulių universitetinėje ir S. Šalkauskio gimnazijoje</t>
  </si>
  <si>
    <t>Įsigyti baldai, įranga ir mokymo priemonės Šiaulių universitetinėje ir S. Šalkauskio gimnazijose</t>
  </si>
  <si>
    <t>08-02-13</t>
  </si>
  <si>
    <t>Įgyvendinti projektą „S. Daukanto inžinerijos gimnazijos  infrastruktūros modernizavimas, pritaikant specializuotų inžinerinio ugdymo programų vykdymui“</t>
  </si>
  <si>
    <t>08-02-14</t>
  </si>
  <si>
    <t>Įgyvendinti projektą „Bendrojo ugdymo paslaugų kokybės gerinimas ir prieinamumo didinimas Šiaulių mieste, modernizuojant Vinco Kudirkos progimnaziją“</t>
  </si>
  <si>
    <t>08-02-15</t>
  </si>
  <si>
    <t>Įgyvendinti projektą „Bendrojo ugdymo paslaugų kokybės gerinimas ir prieinamumo didinimas Šiaulių mieste, modernizuojant Šiaulių Ragainės progimnaziją“</t>
  </si>
  <si>
    <t>08-02-16</t>
  </si>
  <si>
    <t>Įgyvendinti projektą „Šiaulių miesto ,,Romuvos“, Dainų ir Salduvės progimnazijų bei Didždvario ir Lieporių gimnazijų lauko infrastruktūros atnaujinimas, pritaikymas ugdymo poreikiams ir funkcionalumo didinimas“</t>
  </si>
  <si>
    <t>08-02-17</t>
  </si>
  <si>
    <t>Įgyvendinti projektą „Didždvario gimnazijos pastato remontas“</t>
  </si>
  <si>
    <t>Atlikta vidaus patalpų remonto darbų</t>
  </si>
  <si>
    <t>08-03</t>
  </si>
  <si>
    <t>Sudaryti sąlygas jaunimo savirealizacijai jų poreikiams pritaikytoje aplinkoje</t>
  </si>
  <si>
    <t>Nepilnamečių, įtariamų padarius nusikalstamas veikas, skaičius, tenkantis 100 tūkst. 1417 metų amžiaus vaikų</t>
  </si>
  <si>
    <t>Mokinių vasaros užimtumas nuo bendro mokinių skaičiaus</t>
  </si>
  <si>
    <t>Jaunimo organizacijose dalyvaujančių asmenų skaičius</t>
  </si>
  <si>
    <t>08-03-03</t>
  </si>
  <si>
    <t>Pritaikyti erdves  jaunimo poreikiams ir veiklai</t>
  </si>
  <si>
    <t>Jaunimo reikalų koordinatorius (patarėjas)</t>
  </si>
  <si>
    <t>Įvykdytų atviro jaunimo centro infrastruktūros atnaujinimo planuotų darbų</t>
  </si>
  <si>
    <t>09</t>
  </si>
  <si>
    <t>Sveikatos programa</t>
  </si>
  <si>
    <t>Sveikatos skyrius</t>
  </si>
  <si>
    <t>09-02</t>
  </si>
  <si>
    <t>Užtikrinti asmens sveikatos priežiūros paslaugų prieinamumą ir kokybę, atnaujinant esamą bei įrengiant naują infrastruktūrą</t>
  </si>
  <si>
    <t>Savivaldybės sveikatos įstaigų pastatų, kurie yra geros būklės, skaičius</t>
  </si>
  <si>
    <t>Sveikatos įstaigų pastatų skaičius</t>
  </si>
  <si>
    <t>09-02-03</t>
  </si>
  <si>
    <t>Įgyvendinti projektą „VšĮ Šiaulių ilgalaikio gydymo ir geriatrijos centro pastatų rekonstravimas, aktyvios ventiliacijos įrengimas, kiemo gerbūvio sutvarkymas ir maisto gamybos skyriaus modernizavimas"</t>
  </si>
  <si>
    <t>VšĮ Šiaulių ilgalaikio gydymo ir geriatrijos centras; Sveikatos skyrius</t>
  </si>
  <si>
    <t>Atlikta naujojo korpuso dalies rekuperavimo ir kondicionavimo sistemos įrengimo darbų dalis</t>
  </si>
  <si>
    <t>Atlikta fasado šiltinimo ir atnaujinimo darbų dalis</t>
  </si>
  <si>
    <t>Atlikta gerbūvio, cokolio šiltinimo darbų dalis</t>
  </si>
  <si>
    <t>Parengtas techninis darbo projektas</t>
  </si>
  <si>
    <t>Atlikta teritorijos sutvarkymo darbų dalis</t>
  </si>
  <si>
    <t>09-02-04</t>
  </si>
  <si>
    <t>Modernizuoti VšĮ Šiaulių centro polikliniką</t>
  </si>
  <si>
    <t>Sveikatos skyrius; VšĮ Šiaulių centro poliklinika</t>
  </si>
  <si>
    <t>Parengtas pastato Vytauto g. 101 šiltinimo ir atnaujinimo darbų statybos projektas</t>
  </si>
  <si>
    <t>Atlikta pastato Vytauto g. 101 šiltinimo ir atnaujinimo darbų dalis</t>
  </si>
  <si>
    <t>09-02-05</t>
  </si>
  <si>
    <t>Didinti VšĮ Dainų pirminės sveikatos priežiūros centro funkcionalumą</t>
  </si>
  <si>
    <t>Sveikatos skyrius; VšĮ Dainų pirminės sveikatos priežiūros centras</t>
  </si>
  <si>
    <t>Modernizuota pastato Aido g. 16 A dalis</t>
  </si>
  <si>
    <t>Atlikta rangos darbų dalis</t>
  </si>
  <si>
    <t>Sutvarkytos viešo naudojimo šaligatvių dangos plotas</t>
  </si>
  <si>
    <t>Sutvarkytas aplinkos aptvarų plotas</t>
  </si>
  <si>
    <t>kv.m.</t>
  </si>
  <si>
    <t>09-02-06</t>
  </si>
  <si>
    <t>Įgyvendinti projektą „Sveikatos centrų sudėtyje teikiamų sveikatos priežiūros paslaugų infrastruktūros modernizavimas Šiaulių miesto savivaldybėje“</t>
  </si>
  <si>
    <t>Sveikatos skyrius; Viešųjų investicijų skyrius</t>
  </si>
  <si>
    <t>Įsigytos įrangos ir baldų dalis</t>
  </si>
  <si>
    <t>Įsigytų automobilių skaičius</t>
  </si>
  <si>
    <t>09-02-07</t>
  </si>
  <si>
    <t>Įgyvendinti projektą „Ilgalaikės priežiūros dienos centrų įrengimas, mobilių komandų aprūpinimas įranga ir transporto priemonėmis“</t>
  </si>
  <si>
    <t>Įkurtų specializuotų dienos priežiūros centrų skaičius</t>
  </si>
  <si>
    <t>Modernizuoto ilgalaikės priežiūros dienos centro talpumas dienai</t>
  </si>
  <si>
    <t>1.</t>
  </si>
  <si>
    <t>SAVIVALDYBĖS BIUDŽETAS IŠ VISO, IŠ JO:</t>
  </si>
  <si>
    <t>Savivaldybės biudžeto lėšos (SB)</t>
  </si>
  <si>
    <t>Skolintos lėšos (PS)</t>
  </si>
  <si>
    <t>Valstybės biudžeto lėšos (VB)</t>
  </si>
  <si>
    <t>Kelių priežiūros ir plėtros programos lėšos VB (KPPP)</t>
  </si>
  <si>
    <t>Europos Sąjungos lėšos (ES)</t>
  </si>
  <si>
    <t>Praėjusių metų lėšų likutis (LIK)</t>
  </si>
  <si>
    <t>IŠ VISO programai finansuoti pagal finansavimo šaltinius:</t>
  </si>
  <si>
    <t xml:space="preserve">strateginio veiklos plano </t>
  </si>
  <si>
    <t>2 priedas</t>
  </si>
  <si>
    <t>Miesto ūkio ir aplinkos skyrius; Statybos ir renovacijos skyrius</t>
  </si>
  <si>
    <t>Sutvarkyti finansiniai srautai, projekto dokumentacija</t>
  </si>
  <si>
    <t>Įsigyta nešiojamų švieslenčių ir nešiojamų laikmačių</t>
  </si>
  <si>
    <t>Atlikta filmavimo platformos įrengimo darbų</t>
  </si>
  <si>
    <t>Atlikta remonto darbų</t>
  </si>
  <si>
    <t xml:space="preserve">proc. </t>
  </si>
  <si>
    <t>Šiaulių miesto savivaldybės 2026-2028 metų</t>
  </si>
  <si>
    <t>ŠIAULIŲ MIESTO SAVIVALDYBĖS 2026–2028 METŲ INFRASTRUKTŪROS PLĖTROS PRIEMONIŲ PLANAS</t>
  </si>
  <si>
    <t>Užtikrinta kolumbariumo priežiūra (kolumbariumo ir takų valymas)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</si>
</sst>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D8FAD4"/>
        <bgColor rgb="FFD8FAD4"/>
      </patternFill>
    </fill>
    <fill>
      <patternFill patternType="solid">
        <fgColor rgb="FFFAEE80"/>
        <bgColor rgb="FFFAEE80"/>
      </patternFill>
    </fill>
    <fill>
      <patternFill patternType="solid">
        <fgColor rgb="FFEBEBEB"/>
        <bgColor rgb="FFEBEBEB"/>
      </patternFill>
    </fill>
    <fill>
      <patternFill patternType="solid">
        <fgColor rgb="FFD8FA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4" borderId="7" xfId="0" applyFont="1" applyFill="1" applyBorder="1" applyAlignment="1" applyProtection="1">
      <alignment vertical="top" wrapText="1" readingOrder="1"/>
      <protection locked="0"/>
    </xf>
    <xf numFmtId="0" fontId="1" fillId="4" borderId="8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vertical="top" wrapText="1" readingOrder="1"/>
      <protection locked="0"/>
    </xf>
    <xf numFmtId="0" fontId="1" fillId="3" borderId="8" xfId="0" applyFont="1" applyFill="1" applyBorder="1" applyAlignment="1" applyProtection="1">
      <alignment horizontal="left" vertical="top" wrapText="1" readingOrder="1"/>
      <protection locked="0"/>
    </xf>
    <xf numFmtId="0" fontId="1" fillId="3" borderId="8" xfId="0" applyFont="1" applyFill="1" applyBorder="1" applyAlignment="1" applyProtection="1">
      <alignment horizontal="center" vertical="top" wrapText="1" readingOrder="1"/>
      <protection locked="0"/>
    </xf>
    <xf numFmtId="0" fontId="1" fillId="0" borderId="7" xfId="0" applyFont="1" applyBorder="1" applyAlignment="1" applyProtection="1">
      <alignment vertical="top" wrapText="1" readingOrder="1"/>
      <protection locked="0"/>
    </xf>
    <xf numFmtId="0" fontId="1" fillId="0" borderId="8" xfId="0" applyFont="1" applyBorder="1" applyAlignment="1" applyProtection="1">
      <alignment vertical="top" wrapText="1" readingOrder="1"/>
      <protection locked="0"/>
    </xf>
    <xf numFmtId="0" fontId="1" fillId="0" borderId="8" xfId="0" applyFont="1" applyBorder="1" applyAlignment="1" applyProtection="1">
      <alignment horizontal="left" vertical="top" wrapText="1" readingOrder="1"/>
      <protection locked="0"/>
    </xf>
    <xf numFmtId="0" fontId="1" fillId="0" borderId="8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3" xfId="0" applyFont="1" applyBorder="1" applyAlignment="1" applyProtection="1">
      <alignment horizontal="left" vertical="top" wrapText="1" readingOrder="1"/>
      <protection locked="0"/>
    </xf>
    <xf numFmtId="0" fontId="1" fillId="2" borderId="0" xfId="0" applyFont="1" applyFill="1" applyAlignment="1" applyProtection="1">
      <alignment vertical="top" wrapText="1" readingOrder="1"/>
      <protection locked="0"/>
    </xf>
    <xf numFmtId="0" fontId="1" fillId="2" borderId="0" xfId="0" applyFont="1" applyFill="1" applyAlignment="1" applyProtection="1">
      <alignment horizontal="left" vertical="top" wrapText="1" readingOrder="1"/>
      <protection locked="0"/>
    </xf>
    <xf numFmtId="0" fontId="1" fillId="2" borderId="0" xfId="0" applyFont="1" applyFill="1" applyAlignment="1" applyProtection="1">
      <alignment horizontal="center" vertical="top" wrapText="1" readingOrder="1"/>
      <protection locked="0"/>
    </xf>
    <xf numFmtId="0" fontId="2" fillId="5" borderId="1" xfId="0" applyFont="1" applyFill="1" applyBorder="1" applyAlignment="1" applyProtection="1">
      <alignment vertical="top" wrapText="1" readingOrder="1"/>
      <protection locked="0"/>
    </xf>
    <xf numFmtId="0" fontId="2" fillId="5" borderId="1" xfId="0" applyFont="1" applyFill="1" applyBorder="1" applyAlignment="1" applyProtection="1">
      <alignment horizontal="right" vertical="top" wrapText="1" readingOrder="1"/>
      <protection locked="0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wrapText="1"/>
    </xf>
    <xf numFmtId="0" fontId="1" fillId="3" borderId="9" xfId="0" applyFont="1" applyFill="1" applyBorder="1" applyAlignment="1" applyProtection="1">
      <alignment horizontal="center" vertical="top" wrapText="1" readingOrder="1"/>
      <protection locked="0"/>
    </xf>
    <xf numFmtId="0" fontId="1" fillId="0" borderId="9" xfId="0" applyFont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3" fontId="1" fillId="3" borderId="8" xfId="0" applyNumberFormat="1" applyFont="1" applyFill="1" applyBorder="1" applyAlignment="1" applyProtection="1">
      <alignment horizontal="center" vertical="top" wrapText="1" readingOrder="1"/>
      <protection locked="0"/>
    </xf>
    <xf numFmtId="3" fontId="1" fillId="3" borderId="9" xfId="0" applyNumberFormat="1" applyFont="1" applyFill="1" applyBorder="1" applyAlignment="1" applyProtection="1">
      <alignment horizontal="center" vertical="top" wrapText="1" readingOrder="1"/>
      <protection locked="0"/>
    </xf>
    <xf numFmtId="3" fontId="1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1" fillId="6" borderId="1" xfId="0" applyFont="1" applyFill="1" applyBorder="1" applyAlignment="1" applyProtection="1">
      <alignment horizontal="left" vertical="top" wrapText="1" readingOrder="1"/>
      <protection locked="0"/>
    </xf>
    <xf numFmtId="0" fontId="1" fillId="6" borderId="1" xfId="0" applyFont="1" applyFill="1" applyBorder="1" applyAlignment="1" applyProtection="1">
      <alignment horizontal="center" vertical="top" wrapText="1" readingOrder="1"/>
      <protection locked="0"/>
    </xf>
    <xf numFmtId="0" fontId="1" fillId="6" borderId="6" xfId="0" applyFont="1" applyFill="1" applyBorder="1" applyAlignment="1" applyProtection="1">
      <alignment horizontal="center" vertical="top" wrapText="1" readingOrder="1"/>
      <protection locked="0"/>
    </xf>
    <xf numFmtId="165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3" fontId="1" fillId="6" borderId="1" xfId="0" applyNumberFormat="1" applyFont="1" applyFill="1" applyBorder="1" applyAlignment="1" applyProtection="1">
      <alignment horizontal="center" vertical="top" wrapText="1" readingOrder="1"/>
      <protection locked="0"/>
    </xf>
    <xf numFmtId="3" fontId="1" fillId="6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top" wrapText="1" readingOrder="1"/>
      <protection locked="0"/>
    </xf>
    <xf numFmtId="0" fontId="1" fillId="7" borderId="8" xfId="0" applyFont="1" applyFill="1" applyBorder="1" applyAlignment="1" applyProtection="1">
      <alignment horizontal="left" vertical="top" wrapText="1" readingOrder="1"/>
      <protection locked="0"/>
    </xf>
    <xf numFmtId="0" fontId="1" fillId="7" borderId="16" xfId="0" applyFont="1" applyFill="1" applyBorder="1" applyAlignment="1" applyProtection="1">
      <alignment horizontal="left" vertical="top" wrapText="1" readingOrder="1"/>
      <protection locked="0"/>
    </xf>
    <xf numFmtId="0" fontId="1" fillId="7" borderId="16" xfId="0" applyFont="1" applyFill="1" applyBorder="1" applyAlignment="1" applyProtection="1">
      <alignment horizontal="center" vertical="top" wrapText="1" readingOrder="1"/>
      <protection locked="0"/>
    </xf>
    <xf numFmtId="0" fontId="1" fillId="0" borderId="33" xfId="0" applyFont="1" applyBorder="1" applyAlignment="1" applyProtection="1">
      <alignment horizontal="left" vertical="top" wrapText="1" readingOrder="1"/>
      <protection locked="0"/>
    </xf>
    <xf numFmtId="0" fontId="1" fillId="0" borderId="16" xfId="0" applyFont="1" applyBorder="1" applyAlignment="1" applyProtection="1">
      <alignment vertical="top" wrapText="1" readingOrder="1"/>
      <protection locked="0"/>
    </xf>
    <xf numFmtId="0" fontId="1" fillId="0" borderId="31" xfId="0" applyFont="1" applyBorder="1" applyAlignment="1" applyProtection="1">
      <alignment vertical="top" wrapText="1" readingOrder="1"/>
      <protection locked="0"/>
    </xf>
    <xf numFmtId="0" fontId="1" fillId="7" borderId="31" xfId="0" applyFont="1" applyFill="1" applyBorder="1" applyAlignment="1" applyProtection="1">
      <alignment horizontal="center" vertical="top" wrapText="1" readingOrder="1"/>
      <protection locked="0"/>
    </xf>
    <xf numFmtId="0" fontId="1" fillId="0" borderId="16" xfId="0" applyFont="1" applyBorder="1" applyAlignment="1" applyProtection="1">
      <alignment horizontal="center" vertical="top" wrapText="1" readingOrder="1"/>
      <protection locked="0"/>
    </xf>
    <xf numFmtId="0" fontId="1" fillId="0" borderId="17" xfId="0" applyFont="1" applyBorder="1" applyAlignment="1" applyProtection="1">
      <alignment vertical="top" wrapText="1" readingOrder="1"/>
      <protection locked="0"/>
    </xf>
    <xf numFmtId="0" fontId="1" fillId="0" borderId="22" xfId="0" applyFont="1" applyBorder="1" applyAlignment="1" applyProtection="1">
      <alignment vertical="top" wrapText="1" readingOrder="1"/>
      <protection locked="0"/>
    </xf>
    <xf numFmtId="0" fontId="1" fillId="0" borderId="6" xfId="0" applyFont="1" applyBorder="1" applyAlignment="1" applyProtection="1">
      <alignment vertical="top" wrapText="1" readingOrder="1"/>
      <protection locked="0"/>
    </xf>
    <xf numFmtId="0" fontId="1" fillId="0" borderId="34" xfId="0" applyFont="1" applyBorder="1" applyAlignment="1" applyProtection="1">
      <alignment horizontal="left" vertical="top" wrapText="1" readingOrder="1"/>
      <protection locked="0"/>
    </xf>
    <xf numFmtId="0" fontId="1" fillId="0" borderId="35" xfId="0" applyFont="1" applyBorder="1" applyAlignment="1" applyProtection="1">
      <alignment horizontal="center" vertical="top" wrapText="1" readingOrder="1"/>
      <protection locked="0"/>
    </xf>
    <xf numFmtId="0" fontId="1" fillId="0" borderId="36" xfId="0" applyFont="1" applyBorder="1" applyAlignment="1" applyProtection="1">
      <alignment vertical="top" wrapText="1" readingOrder="1"/>
      <protection locked="0"/>
    </xf>
    <xf numFmtId="0" fontId="1" fillId="0" borderId="37" xfId="0" applyFont="1" applyBorder="1" applyAlignment="1" applyProtection="1">
      <alignment vertical="top" wrapText="1" readingOrder="1"/>
      <protection locked="0"/>
    </xf>
    <xf numFmtId="0" fontId="1" fillId="0" borderId="35" xfId="0" applyFont="1" applyBorder="1" applyAlignment="1" applyProtection="1">
      <alignment vertical="top" wrapText="1" readingOrder="1"/>
      <protection locked="0"/>
    </xf>
    <xf numFmtId="0" fontId="1" fillId="0" borderId="38" xfId="0" applyFont="1" applyBorder="1" applyAlignment="1" applyProtection="1">
      <alignment vertical="top" wrapText="1" readingOrder="1"/>
      <protection locked="0"/>
    </xf>
    <xf numFmtId="0" fontId="1" fillId="0" borderId="37" xfId="0" applyFont="1" applyBorder="1" applyAlignment="1" applyProtection="1">
      <alignment horizontal="center" vertical="top" wrapText="1" readingOrder="1"/>
      <protection locked="0"/>
    </xf>
    <xf numFmtId="164" fontId="1" fillId="0" borderId="8" xfId="0" applyNumberFormat="1" applyFont="1" applyBorder="1" applyAlignment="1">
      <alignment horizontal="center" vertical="top" wrapText="1" readingOrder="1"/>
    </xf>
    <xf numFmtId="164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164" fontId="1" fillId="3" borderId="8" xfId="0" applyNumberFormat="1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left" wrapText="1"/>
    </xf>
    <xf numFmtId="164" fontId="1" fillId="4" borderId="8" xfId="0" applyNumberFormat="1" applyFont="1" applyFill="1" applyBorder="1" applyAlignment="1">
      <alignment horizontal="center" vertical="top" wrapText="1" readingOrder="1"/>
    </xf>
    <xf numFmtId="164" fontId="1" fillId="0" borderId="8" xfId="0" applyNumberFormat="1" applyFont="1" applyBorder="1" applyAlignment="1" applyProtection="1">
      <alignment horizontal="center" vertical="top" wrapText="1" readingOrder="1"/>
      <protection locked="0"/>
    </xf>
    <xf numFmtId="164" fontId="1" fillId="7" borderId="8" xfId="0" applyNumberFormat="1" applyFont="1" applyFill="1" applyBorder="1" applyAlignment="1" applyProtection="1">
      <alignment horizontal="center" vertical="top" wrapText="1" readingOrder="1"/>
      <protection locked="0"/>
    </xf>
    <xf numFmtId="164" fontId="1" fillId="0" borderId="33" xfId="0" applyNumberFormat="1" applyFont="1" applyBorder="1" applyAlignment="1" applyProtection="1">
      <alignment horizontal="center" vertical="top" wrapText="1" readingOrder="1"/>
      <protection locked="0"/>
    </xf>
    <xf numFmtId="164" fontId="1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1" fillId="2" borderId="0" xfId="0" applyNumberFormat="1" applyFont="1" applyFill="1" applyAlignment="1" applyProtection="1">
      <alignment horizontal="center" vertical="top" wrapText="1" readingOrder="1"/>
      <protection locked="0"/>
    </xf>
    <xf numFmtId="164" fontId="2" fillId="5" borderId="1" xfId="0" applyNumberFormat="1" applyFont="1" applyFill="1" applyBorder="1" applyAlignment="1">
      <alignment horizontal="center" vertical="top" wrapText="1" readingOrder="1"/>
    </xf>
    <xf numFmtId="0" fontId="2" fillId="8" borderId="1" xfId="0" applyFont="1" applyFill="1" applyBorder="1" applyAlignment="1" applyProtection="1">
      <alignment vertical="top" wrapText="1" readingOrder="1"/>
      <protection locked="0"/>
    </xf>
    <xf numFmtId="164" fontId="2" fillId="8" borderId="1" xfId="0" applyNumberFormat="1" applyFont="1" applyFill="1" applyBorder="1" applyAlignment="1">
      <alignment horizontal="center" vertical="top" wrapText="1" readingOrder="1"/>
    </xf>
    <xf numFmtId="0" fontId="1" fillId="0" borderId="16" xfId="0" applyFont="1" applyBorder="1" applyAlignment="1" applyProtection="1">
      <alignment horizontal="left" vertical="top" wrapText="1" readingOrder="1"/>
      <protection locked="0"/>
    </xf>
    <xf numFmtId="0" fontId="1" fillId="0" borderId="17" xfId="0" applyFont="1" applyBorder="1" applyAlignment="1" applyProtection="1">
      <alignment horizontal="left" vertical="top" wrapText="1" readingOrder="1"/>
      <protection locked="0"/>
    </xf>
    <xf numFmtId="164" fontId="1" fillId="0" borderId="16" xfId="0" applyNumberFormat="1" applyFont="1" applyBorder="1" applyAlignment="1">
      <alignment horizontal="center" vertical="top" wrapText="1" readingOrder="1"/>
    </xf>
    <xf numFmtId="164" fontId="1" fillId="0" borderId="17" xfId="0" applyNumberFormat="1" applyFont="1" applyBorder="1" applyAlignment="1">
      <alignment horizontal="center" vertical="top" wrapText="1" readingOrder="1"/>
    </xf>
    <xf numFmtId="0" fontId="1" fillId="0" borderId="19" xfId="0" applyFont="1" applyBorder="1" applyAlignment="1" applyProtection="1">
      <alignment horizontal="left" vertical="top" wrapText="1" readingOrder="1"/>
      <protection locked="0"/>
    </xf>
    <xf numFmtId="164" fontId="1" fillId="0" borderId="19" xfId="0" applyNumberFormat="1" applyFont="1" applyBorder="1" applyAlignment="1">
      <alignment horizontal="center" vertical="top" wrapText="1" readingOrder="1"/>
    </xf>
    <xf numFmtId="164" fontId="1" fillId="3" borderId="16" xfId="0" applyNumberFormat="1" applyFont="1" applyFill="1" applyBorder="1" applyAlignment="1">
      <alignment horizontal="center" vertical="top" wrapText="1" readingOrder="1"/>
    </xf>
    <xf numFmtId="164" fontId="1" fillId="3" borderId="19" xfId="0" applyNumberFormat="1" applyFont="1" applyFill="1" applyBorder="1" applyAlignment="1">
      <alignment horizontal="center" vertical="top" wrapText="1" readingOrder="1"/>
    </xf>
    <xf numFmtId="164" fontId="1" fillId="3" borderId="17" xfId="0" applyNumberFormat="1" applyFont="1" applyFill="1" applyBorder="1" applyAlignment="1">
      <alignment horizontal="center" vertical="top" wrapText="1" readingOrder="1"/>
    </xf>
    <xf numFmtId="0" fontId="1" fillId="0" borderId="20" xfId="0" applyFont="1" applyBorder="1" applyAlignment="1" applyProtection="1">
      <alignment horizontal="left" vertical="top" wrapText="1" readingOrder="1"/>
      <protection locked="0"/>
    </xf>
    <xf numFmtId="164" fontId="1" fillId="0" borderId="20" xfId="0" applyNumberFormat="1" applyFont="1" applyBorder="1" applyAlignment="1" applyProtection="1">
      <alignment horizontal="center" vertical="top" wrapText="1" readingOrder="1"/>
      <protection locked="0"/>
    </xf>
    <xf numFmtId="164" fontId="1" fillId="0" borderId="17" xfId="0" applyNumberFormat="1" applyFont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Alignment="1">
      <alignment horizontal="center" wrapText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left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top" wrapText="1" readingOrder="1"/>
      <protection locked="0"/>
    </xf>
    <xf numFmtId="0" fontId="1" fillId="0" borderId="18" xfId="0" applyFont="1" applyBorder="1" applyAlignment="1" applyProtection="1">
      <alignment horizontal="left" vertical="top" wrapText="1" readingOrder="1"/>
      <protection locked="0"/>
    </xf>
    <xf numFmtId="0" fontId="1" fillId="0" borderId="15" xfId="0" applyFont="1" applyBorder="1" applyAlignment="1" applyProtection="1">
      <alignment horizontal="left" vertical="top" wrapText="1" readingOrder="1"/>
      <protection locked="0"/>
    </xf>
    <xf numFmtId="0" fontId="1" fillId="4" borderId="10" xfId="0" applyFont="1" applyFill="1" applyBorder="1" applyAlignment="1" applyProtection="1">
      <alignment horizontal="center" vertical="top" wrapText="1" readingOrder="1"/>
      <protection locked="0"/>
    </xf>
    <xf numFmtId="0" fontId="1" fillId="4" borderId="12" xfId="0" applyFont="1" applyFill="1" applyBorder="1" applyAlignment="1" applyProtection="1">
      <alignment horizontal="center" vertical="top" wrapText="1" readingOrder="1"/>
      <protection locked="0"/>
    </xf>
    <xf numFmtId="0" fontId="1" fillId="4" borderId="13" xfId="0" applyFont="1" applyFill="1" applyBorder="1" applyAlignment="1" applyProtection="1">
      <alignment horizontal="center" vertical="top" wrapText="1" readingOrder="1"/>
      <protection locked="0"/>
    </xf>
    <xf numFmtId="0" fontId="1" fillId="4" borderId="10" xfId="0" applyFont="1" applyFill="1" applyBorder="1" applyAlignment="1" applyProtection="1">
      <alignment horizontal="left" vertical="top" wrapText="1" readingOrder="1"/>
      <protection locked="0"/>
    </xf>
    <xf numFmtId="0" fontId="1" fillId="4" borderId="12" xfId="0" applyFont="1" applyFill="1" applyBorder="1" applyAlignment="1" applyProtection="1">
      <alignment horizontal="left" vertical="top" wrapText="1" readingOrder="1"/>
      <protection locked="0"/>
    </xf>
    <xf numFmtId="0" fontId="1" fillId="4" borderId="11" xfId="0" applyFont="1" applyFill="1" applyBorder="1" applyAlignment="1" applyProtection="1">
      <alignment horizontal="left" vertical="top" wrapText="1" readingOrder="1"/>
      <protection locked="0"/>
    </xf>
    <xf numFmtId="0" fontId="1" fillId="3" borderId="10" xfId="0" applyFont="1" applyFill="1" applyBorder="1" applyAlignment="1" applyProtection="1">
      <alignment horizontal="left" vertical="top" wrapText="1" readingOrder="1"/>
      <protection locked="0"/>
    </xf>
    <xf numFmtId="0" fontId="1" fillId="3" borderId="12" xfId="0" applyFont="1" applyFill="1" applyBorder="1" applyAlignment="1" applyProtection="1">
      <alignment horizontal="left" vertical="top" wrapText="1" readingOrder="1"/>
      <protection locked="0"/>
    </xf>
    <xf numFmtId="0" fontId="1" fillId="3" borderId="11" xfId="0" applyFont="1" applyFill="1" applyBorder="1" applyAlignment="1" applyProtection="1">
      <alignment horizontal="left" vertical="top" wrapText="1" readingOrder="1"/>
      <protection locked="0"/>
    </xf>
    <xf numFmtId="0" fontId="1" fillId="0" borderId="20" xfId="0" applyFont="1" applyBorder="1" applyAlignment="1" applyProtection="1">
      <alignment horizontal="center" vertical="top" wrapText="1" readingOrder="1"/>
      <protection locked="0"/>
    </xf>
    <xf numFmtId="0" fontId="1" fillId="0" borderId="17" xfId="0" applyFont="1" applyBorder="1" applyAlignment="1" applyProtection="1">
      <alignment horizontal="center" vertical="top" wrapText="1" readingOrder="1"/>
      <protection locked="0"/>
    </xf>
    <xf numFmtId="0" fontId="1" fillId="0" borderId="21" xfId="0" applyFont="1" applyBorder="1" applyAlignment="1" applyProtection="1">
      <alignment horizontal="center" vertical="top" wrapText="1" readingOrder="1"/>
      <protection locked="0"/>
    </xf>
    <xf numFmtId="0" fontId="1" fillId="0" borderId="22" xfId="0" applyFont="1" applyBorder="1" applyAlignment="1" applyProtection="1">
      <alignment horizontal="center" vertical="top" wrapText="1" readingOrder="1"/>
      <protection locked="0"/>
    </xf>
    <xf numFmtId="0" fontId="1" fillId="0" borderId="16" xfId="0" applyFont="1" applyBorder="1" applyAlignment="1" applyProtection="1">
      <alignment horizontal="center" vertical="top" wrapText="1" readingOrder="1"/>
      <protection locked="0"/>
    </xf>
    <xf numFmtId="0" fontId="1" fillId="0" borderId="19" xfId="0" applyFont="1" applyBorder="1" applyAlignment="1" applyProtection="1">
      <alignment horizontal="center" vertical="top" wrapText="1" readingOrder="1"/>
      <protection locked="0"/>
    </xf>
    <xf numFmtId="0" fontId="1" fillId="0" borderId="31" xfId="0" applyFont="1" applyBorder="1" applyAlignment="1" applyProtection="1">
      <alignment horizontal="center" vertical="top" wrapText="1" readingOrder="1"/>
      <protection locked="0"/>
    </xf>
    <xf numFmtId="0" fontId="1" fillId="0" borderId="32" xfId="0" applyFont="1" applyBorder="1" applyAlignment="1" applyProtection="1">
      <alignment horizontal="center" vertical="top" wrapText="1" readingOrder="1"/>
      <protection locked="0"/>
    </xf>
    <xf numFmtId="0" fontId="1" fillId="3" borderId="14" xfId="0" applyFont="1" applyFill="1" applyBorder="1" applyAlignment="1" applyProtection="1">
      <alignment horizontal="left" vertical="top" wrapText="1" readingOrder="1"/>
      <protection locked="0"/>
    </xf>
    <xf numFmtId="0" fontId="1" fillId="3" borderId="18" xfId="0" applyFont="1" applyFill="1" applyBorder="1" applyAlignment="1" applyProtection="1">
      <alignment horizontal="left" vertical="top" wrapText="1" readingOrder="1"/>
      <protection locked="0"/>
    </xf>
    <xf numFmtId="0" fontId="1" fillId="3" borderId="15" xfId="0" applyFont="1" applyFill="1" applyBorder="1" applyAlignment="1" applyProtection="1">
      <alignment horizontal="left" vertical="top" wrapText="1" readingOrder="1"/>
      <protection locked="0"/>
    </xf>
    <xf numFmtId="0" fontId="1" fillId="3" borderId="23" xfId="0" applyFont="1" applyFill="1" applyBorder="1" applyAlignment="1" applyProtection="1">
      <alignment horizontal="left" vertical="top" wrapText="1" readingOrder="1"/>
      <protection locked="0"/>
    </xf>
    <xf numFmtId="0" fontId="1" fillId="3" borderId="24" xfId="0" applyFont="1" applyFill="1" applyBorder="1" applyAlignment="1" applyProtection="1">
      <alignment horizontal="left" vertical="top" wrapText="1" readingOrder="1"/>
      <protection locked="0"/>
    </xf>
    <xf numFmtId="0" fontId="1" fillId="3" borderId="25" xfId="0" applyFont="1" applyFill="1" applyBorder="1" applyAlignment="1" applyProtection="1">
      <alignment horizontal="left" vertical="top" wrapText="1" readingOrder="1"/>
      <protection locked="0"/>
    </xf>
    <xf numFmtId="0" fontId="1" fillId="3" borderId="26" xfId="0" applyFont="1" applyFill="1" applyBorder="1" applyAlignment="1" applyProtection="1">
      <alignment horizontal="left" vertical="top" wrapText="1" readingOrder="1"/>
      <protection locked="0"/>
    </xf>
    <xf numFmtId="0" fontId="1" fillId="3" borderId="0" xfId="0" applyFont="1" applyFill="1" applyBorder="1" applyAlignment="1" applyProtection="1">
      <alignment horizontal="left" vertical="top" wrapText="1" readingOrder="1"/>
      <protection locked="0"/>
    </xf>
    <xf numFmtId="0" fontId="1" fillId="3" borderId="27" xfId="0" applyFont="1" applyFill="1" applyBorder="1" applyAlignment="1" applyProtection="1">
      <alignment horizontal="left" vertical="top" wrapText="1" readingOrder="1"/>
      <protection locked="0"/>
    </xf>
    <xf numFmtId="0" fontId="1" fillId="3" borderId="28" xfId="0" applyFont="1" applyFill="1" applyBorder="1" applyAlignment="1" applyProtection="1">
      <alignment horizontal="left" vertical="top" wrapText="1" readingOrder="1"/>
      <protection locked="0"/>
    </xf>
    <xf numFmtId="0" fontId="1" fillId="3" borderId="29" xfId="0" applyFont="1" applyFill="1" applyBorder="1" applyAlignment="1" applyProtection="1">
      <alignment horizontal="left" vertical="top" wrapText="1" readingOrder="1"/>
      <protection locked="0"/>
    </xf>
    <xf numFmtId="0" fontId="1" fillId="3" borderId="30" xfId="0" applyFont="1" applyFill="1" applyBorder="1" applyAlignment="1" applyProtection="1">
      <alignment horizontal="left" vertical="top" wrapText="1" readingOrder="1"/>
      <protection locked="0"/>
    </xf>
    <xf numFmtId="164" fontId="1" fillId="0" borderId="19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33" xfId="0" applyFont="1" applyBorder="1" applyAlignment="1" applyProtection="1">
      <alignment horizontal="left" vertical="top" wrapText="1" readingOrder="1"/>
      <protection locked="0"/>
    </xf>
    <xf numFmtId="164" fontId="1" fillId="0" borderId="33" xfId="0" applyNumberFormat="1" applyFont="1" applyBorder="1" applyAlignment="1">
      <alignment horizontal="center" vertical="top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D8F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7"/>
  <sheetViews>
    <sheetView showZeros="0" tabSelected="1" workbookViewId="0">
      <selection activeCell="Q14" sqref="Q14"/>
    </sheetView>
  </sheetViews>
  <sheetFormatPr defaultRowHeight="15" x14ac:dyDescent="0.25"/>
  <cols>
    <col min="1" max="1" width="9.42578125" style="1" customWidth="1"/>
    <col min="2" max="2" width="31.5703125" style="1" customWidth="1"/>
    <col min="3" max="3" width="31.7109375" style="1" customWidth="1"/>
    <col min="4" max="4" width="13.140625" style="64" customWidth="1"/>
    <col min="5" max="5" width="15.140625" style="64" customWidth="1"/>
    <col min="6" max="6" width="11.5703125" style="27" customWidth="1"/>
    <col min="7" max="7" width="11.140625" style="27" customWidth="1"/>
    <col min="8" max="8" width="11.5703125" style="27" customWidth="1"/>
    <col min="9" max="9" width="39.42578125" style="1" customWidth="1"/>
    <col min="10" max="10" width="7.42578125" style="1" customWidth="1"/>
    <col min="11" max="13" width="11.42578125" style="27" customWidth="1"/>
    <col min="14" max="16384" width="9.140625" style="2"/>
  </cols>
  <sheetData>
    <row r="2" spans="1:13" x14ac:dyDescent="0.25">
      <c r="I2" s="1" t="s">
        <v>331</v>
      </c>
    </row>
    <row r="3" spans="1:13" x14ac:dyDescent="0.25">
      <c r="I3" s="1" t="s">
        <v>323</v>
      </c>
    </row>
    <row r="4" spans="1:13" x14ac:dyDescent="0.25">
      <c r="I4" s="1" t="s">
        <v>324</v>
      </c>
    </row>
    <row r="6" spans="1:13" s="3" customFormat="1" ht="15" customHeight="1" x14ac:dyDescent="0.2">
      <c r="A6" s="86" t="s">
        <v>332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</row>
    <row r="8" spans="1:13" ht="15.75" thickBot="1" x14ac:dyDescent="0.3"/>
    <row r="9" spans="1:13" s="23" customFormat="1" x14ac:dyDescent="0.25">
      <c r="A9" s="87" t="s">
        <v>0</v>
      </c>
      <c r="B9" s="90" t="s">
        <v>1</v>
      </c>
      <c r="C9" s="90" t="s">
        <v>2</v>
      </c>
      <c r="D9" s="93" t="s">
        <v>3</v>
      </c>
      <c r="E9" s="93" t="s">
        <v>4</v>
      </c>
      <c r="F9" s="90" t="s">
        <v>5</v>
      </c>
      <c r="G9" s="90" t="s">
        <v>6</v>
      </c>
      <c r="H9" s="90" t="s">
        <v>7</v>
      </c>
      <c r="I9" s="90" t="s">
        <v>8</v>
      </c>
      <c r="J9" s="96"/>
      <c r="K9" s="96"/>
      <c r="L9" s="96"/>
      <c r="M9" s="97"/>
    </row>
    <row r="10" spans="1:13" s="23" customFormat="1" x14ac:dyDescent="0.25">
      <c r="A10" s="88"/>
      <c r="B10" s="91"/>
      <c r="C10" s="91"/>
      <c r="D10" s="94"/>
      <c r="E10" s="94"/>
      <c r="F10" s="91"/>
      <c r="G10" s="91"/>
      <c r="H10" s="91"/>
      <c r="I10" s="91" t="s">
        <v>9</v>
      </c>
      <c r="J10" s="91" t="s">
        <v>10</v>
      </c>
      <c r="K10" s="91" t="s">
        <v>11</v>
      </c>
      <c r="L10" s="98"/>
      <c r="M10" s="99"/>
    </row>
    <row r="11" spans="1:13" s="23" customFormat="1" ht="15.75" thickBot="1" x14ac:dyDescent="0.3">
      <c r="A11" s="89"/>
      <c r="B11" s="92"/>
      <c r="C11" s="92"/>
      <c r="D11" s="95"/>
      <c r="E11" s="95"/>
      <c r="F11" s="92"/>
      <c r="G11" s="92"/>
      <c r="H11" s="92"/>
      <c r="I11" s="92"/>
      <c r="J11" s="92"/>
      <c r="K11" s="25" t="s">
        <v>12</v>
      </c>
      <c r="L11" s="25" t="s">
        <v>13</v>
      </c>
      <c r="M11" s="26" t="s">
        <v>14</v>
      </c>
    </row>
    <row r="12" spans="1:13" ht="24" customHeight="1" thickBot="1" x14ac:dyDescent="0.3">
      <c r="A12" s="5" t="s">
        <v>15</v>
      </c>
      <c r="B12" s="6" t="s">
        <v>16</v>
      </c>
      <c r="C12" s="106" t="s">
        <v>17</v>
      </c>
      <c r="D12" s="107"/>
      <c r="E12" s="108"/>
      <c r="F12" s="65">
        <f>SUM(F13:F13)</f>
        <v>233.5</v>
      </c>
      <c r="G12" s="65">
        <f>SUM(G13:G13)</f>
        <v>294.89999999999998</v>
      </c>
      <c r="H12" s="65">
        <f>SUM(H13:H13)</f>
        <v>757.7</v>
      </c>
      <c r="I12" s="103"/>
      <c r="J12" s="104"/>
      <c r="K12" s="104"/>
      <c r="L12" s="104"/>
      <c r="M12" s="105"/>
    </row>
    <row r="13" spans="1:13" ht="45.75" thickBot="1" x14ac:dyDescent="0.3">
      <c r="A13" s="7" t="s">
        <v>18</v>
      </c>
      <c r="B13" s="109" t="s">
        <v>19</v>
      </c>
      <c r="C13" s="110"/>
      <c r="D13" s="110"/>
      <c r="E13" s="111"/>
      <c r="F13" s="63">
        <f>F14+F16+F19</f>
        <v>233.5</v>
      </c>
      <c r="G13" s="63">
        <f>G14+G16+G19</f>
        <v>294.89999999999998</v>
      </c>
      <c r="H13" s="63">
        <f>H14+H16+H19</f>
        <v>757.7</v>
      </c>
      <c r="I13" s="8" t="s">
        <v>20</v>
      </c>
      <c r="J13" s="9" t="s">
        <v>21</v>
      </c>
      <c r="K13" s="9">
        <v>9</v>
      </c>
      <c r="L13" s="9">
        <v>10</v>
      </c>
      <c r="M13" s="28">
        <v>11</v>
      </c>
    </row>
    <row r="14" spans="1:13" x14ac:dyDescent="0.25">
      <c r="A14" s="100" t="s">
        <v>22</v>
      </c>
      <c r="B14" s="74" t="s">
        <v>23</v>
      </c>
      <c r="C14" s="74" t="s">
        <v>24</v>
      </c>
      <c r="D14" s="74" t="s">
        <v>25</v>
      </c>
      <c r="E14" s="74" t="s">
        <v>26</v>
      </c>
      <c r="F14" s="76">
        <f>SUM(F15:F15)</f>
        <v>0</v>
      </c>
      <c r="G14" s="76">
        <f>SUM(G15:G15)+70</f>
        <v>70</v>
      </c>
      <c r="H14" s="76">
        <f>SUM(H15:H15)+507.7</f>
        <v>507.7</v>
      </c>
      <c r="I14" s="12" t="s">
        <v>27</v>
      </c>
      <c r="J14" s="13" t="s">
        <v>21</v>
      </c>
      <c r="K14" s="13"/>
      <c r="L14" s="13">
        <v>1</v>
      </c>
      <c r="M14" s="29"/>
    </row>
    <row r="15" spans="1:13" ht="30.75" thickBot="1" x14ac:dyDescent="0.3">
      <c r="A15" s="102"/>
      <c r="B15" s="75"/>
      <c r="C15" s="75"/>
      <c r="D15" s="75"/>
      <c r="E15" s="75"/>
      <c r="F15" s="77"/>
      <c r="G15" s="77"/>
      <c r="H15" s="77"/>
      <c r="I15" s="15" t="s">
        <v>28</v>
      </c>
      <c r="J15" s="16" t="s">
        <v>29</v>
      </c>
      <c r="K15" s="16"/>
      <c r="L15" s="16"/>
      <c r="M15" s="30">
        <v>100</v>
      </c>
    </row>
    <row r="16" spans="1:13" x14ac:dyDescent="0.25">
      <c r="A16" s="100" t="s">
        <v>30</v>
      </c>
      <c r="B16" s="74" t="s">
        <v>31</v>
      </c>
      <c r="C16" s="74" t="s">
        <v>32</v>
      </c>
      <c r="D16" s="74" t="s">
        <v>25</v>
      </c>
      <c r="E16" s="74" t="s">
        <v>26</v>
      </c>
      <c r="F16" s="76">
        <f>SUM(F17:F18)+70</f>
        <v>70</v>
      </c>
      <c r="G16" s="76">
        <f>SUM(G17:G18)+222</f>
        <v>222</v>
      </c>
      <c r="H16" s="76">
        <f>SUM(H17:H18)+250</f>
        <v>250</v>
      </c>
      <c r="I16" s="12" t="s">
        <v>27</v>
      </c>
      <c r="J16" s="13" t="s">
        <v>21</v>
      </c>
      <c r="K16" s="13">
        <v>1</v>
      </c>
      <c r="L16" s="13"/>
      <c r="M16" s="29"/>
    </row>
    <row r="17" spans="1:13" ht="45" x14ac:dyDescent="0.25">
      <c r="A17" s="101"/>
      <c r="B17" s="78"/>
      <c r="C17" s="78"/>
      <c r="D17" s="78"/>
      <c r="E17" s="78"/>
      <c r="F17" s="79"/>
      <c r="G17" s="79"/>
      <c r="H17" s="79"/>
      <c r="I17" s="15" t="s">
        <v>33</v>
      </c>
      <c r="J17" s="16" t="s">
        <v>29</v>
      </c>
      <c r="K17" s="16"/>
      <c r="L17" s="16">
        <v>20</v>
      </c>
      <c r="M17" s="30">
        <v>100</v>
      </c>
    </row>
    <row r="18" spans="1:13" ht="45.75" thickBot="1" x14ac:dyDescent="0.3">
      <c r="A18" s="102"/>
      <c r="B18" s="75"/>
      <c r="C18" s="75"/>
      <c r="D18" s="75"/>
      <c r="E18" s="75"/>
      <c r="F18" s="77"/>
      <c r="G18" s="77"/>
      <c r="H18" s="77"/>
      <c r="I18" s="15" t="s">
        <v>34</v>
      </c>
      <c r="J18" s="16" t="s">
        <v>29</v>
      </c>
      <c r="K18" s="16"/>
      <c r="L18" s="16">
        <v>20</v>
      </c>
      <c r="M18" s="30">
        <v>100</v>
      </c>
    </row>
    <row r="19" spans="1:13" ht="45" x14ac:dyDescent="0.25">
      <c r="A19" s="100" t="s">
        <v>35</v>
      </c>
      <c r="B19" s="74" t="s">
        <v>36</v>
      </c>
      <c r="C19" s="74" t="s">
        <v>37</v>
      </c>
      <c r="D19" s="12"/>
      <c r="E19" s="12" t="s">
        <v>26</v>
      </c>
      <c r="F19" s="61">
        <f>SUM(F20:F21)</f>
        <v>163.5</v>
      </c>
      <c r="G19" s="61">
        <f>SUM(G20:G21)</f>
        <v>2.9</v>
      </c>
      <c r="H19" s="61">
        <f>SUM(H20:H21)</f>
        <v>0</v>
      </c>
      <c r="I19" s="12" t="s">
        <v>38</v>
      </c>
      <c r="J19" s="13" t="s">
        <v>29</v>
      </c>
      <c r="K19" s="13">
        <v>90</v>
      </c>
      <c r="L19" s="13">
        <v>100</v>
      </c>
      <c r="M19" s="29"/>
    </row>
    <row r="20" spans="1:13" x14ac:dyDescent="0.25">
      <c r="A20" s="101"/>
      <c r="B20" s="78"/>
      <c r="C20" s="78"/>
      <c r="D20" s="15" t="s">
        <v>25</v>
      </c>
      <c r="E20" s="15"/>
      <c r="F20" s="62">
        <v>118.6</v>
      </c>
      <c r="G20" s="62">
        <v>2.9</v>
      </c>
      <c r="H20" s="62">
        <v>0</v>
      </c>
      <c r="I20" s="83" t="s">
        <v>39</v>
      </c>
      <c r="J20" s="83" t="s">
        <v>21</v>
      </c>
      <c r="K20" s="112">
        <v>1</v>
      </c>
      <c r="L20" s="112"/>
      <c r="M20" s="114"/>
    </row>
    <row r="21" spans="1:13" ht="15.75" thickBot="1" x14ac:dyDescent="0.3">
      <c r="A21" s="102"/>
      <c r="B21" s="75"/>
      <c r="C21" s="75"/>
      <c r="D21" s="15" t="s">
        <v>40</v>
      </c>
      <c r="E21" s="15"/>
      <c r="F21" s="62">
        <v>44.9</v>
      </c>
      <c r="G21" s="62"/>
      <c r="H21" s="62"/>
      <c r="I21" s="75"/>
      <c r="J21" s="75"/>
      <c r="K21" s="113"/>
      <c r="L21" s="113"/>
      <c r="M21" s="115"/>
    </row>
    <row r="22" spans="1:13" ht="30.75" thickBot="1" x14ac:dyDescent="0.3">
      <c r="A22" s="5" t="s">
        <v>41</v>
      </c>
      <c r="B22" s="6" t="s">
        <v>42</v>
      </c>
      <c r="C22" s="106" t="s">
        <v>43</v>
      </c>
      <c r="D22" s="107"/>
      <c r="E22" s="108"/>
      <c r="F22" s="65">
        <f>F23+F54</f>
        <v>33219.199999999997</v>
      </c>
      <c r="G22" s="65">
        <f>G23+G54</f>
        <v>39793.5</v>
      </c>
      <c r="H22" s="65">
        <f>H23+H54</f>
        <v>41162</v>
      </c>
      <c r="I22" s="103"/>
      <c r="J22" s="104"/>
      <c r="K22" s="104"/>
      <c r="L22" s="104"/>
      <c r="M22" s="105"/>
    </row>
    <row r="23" spans="1:13" ht="17.25" customHeight="1" x14ac:dyDescent="0.25">
      <c r="A23" s="120" t="s">
        <v>44</v>
      </c>
      <c r="B23" s="123" t="s">
        <v>45</v>
      </c>
      <c r="C23" s="124"/>
      <c r="D23" s="124"/>
      <c r="E23" s="125"/>
      <c r="F23" s="80">
        <f>F24+F25+F26+F27+F28+F29+F30+F31+F36+F41+F46+F50+F53</f>
        <v>29383.599999999999</v>
      </c>
      <c r="G23" s="80">
        <f>G24+G25+G26+G27+G28+G29+G30+G31+G36+G41+G46+G50+G53</f>
        <v>32678.400000000001</v>
      </c>
      <c r="H23" s="80">
        <f>H24+H25+H26+H27+H28+H29+H30+H31+H36+H41+H46+H50+H53</f>
        <v>38662</v>
      </c>
      <c r="I23" s="8" t="s">
        <v>46</v>
      </c>
      <c r="J23" s="9" t="s">
        <v>29</v>
      </c>
      <c r="K23" s="9">
        <v>24.6</v>
      </c>
      <c r="L23" s="9">
        <v>23.2</v>
      </c>
      <c r="M23" s="28">
        <v>21.8</v>
      </c>
    </row>
    <row r="24" spans="1:13" ht="30" x14ac:dyDescent="0.25">
      <c r="A24" s="121"/>
      <c r="B24" s="126"/>
      <c r="C24" s="127"/>
      <c r="D24" s="127"/>
      <c r="E24" s="128"/>
      <c r="F24" s="81"/>
      <c r="G24" s="81"/>
      <c r="H24" s="81"/>
      <c r="I24" s="34" t="s">
        <v>47</v>
      </c>
      <c r="J24" s="35" t="s">
        <v>29</v>
      </c>
      <c r="K24" s="35">
        <v>4</v>
      </c>
      <c r="L24" s="35">
        <v>7</v>
      </c>
      <c r="M24" s="36">
        <v>10</v>
      </c>
    </row>
    <row r="25" spans="1:13" ht="30" x14ac:dyDescent="0.25">
      <c r="A25" s="121"/>
      <c r="B25" s="126"/>
      <c r="C25" s="127"/>
      <c r="D25" s="127"/>
      <c r="E25" s="128"/>
      <c r="F25" s="81"/>
      <c r="G25" s="81"/>
      <c r="H25" s="81"/>
      <c r="I25" s="34" t="s">
        <v>48</v>
      </c>
      <c r="J25" s="35" t="s">
        <v>49</v>
      </c>
      <c r="K25" s="35">
        <v>0.3</v>
      </c>
      <c r="L25" s="35">
        <v>0.4</v>
      </c>
      <c r="M25" s="36">
        <v>0.5</v>
      </c>
    </row>
    <row r="26" spans="1:13" ht="30" x14ac:dyDescent="0.25">
      <c r="A26" s="121"/>
      <c r="B26" s="126"/>
      <c r="C26" s="127"/>
      <c r="D26" s="127"/>
      <c r="E26" s="128"/>
      <c r="F26" s="81"/>
      <c r="G26" s="81"/>
      <c r="H26" s="81"/>
      <c r="I26" s="34" t="s">
        <v>50</v>
      </c>
      <c r="J26" s="35" t="s">
        <v>29</v>
      </c>
      <c r="K26" s="35">
        <v>39</v>
      </c>
      <c r="L26" s="35">
        <v>39</v>
      </c>
      <c r="M26" s="36">
        <v>39</v>
      </c>
    </row>
    <row r="27" spans="1:13" ht="30" x14ac:dyDescent="0.25">
      <c r="A27" s="121"/>
      <c r="B27" s="126"/>
      <c r="C27" s="127"/>
      <c r="D27" s="127"/>
      <c r="E27" s="128"/>
      <c r="F27" s="81"/>
      <c r="G27" s="81"/>
      <c r="H27" s="81"/>
      <c r="I27" s="34" t="s">
        <v>51</v>
      </c>
      <c r="J27" s="35" t="s">
        <v>29</v>
      </c>
      <c r="K27" s="35">
        <v>30</v>
      </c>
      <c r="L27" s="35">
        <v>30</v>
      </c>
      <c r="M27" s="36">
        <v>30</v>
      </c>
    </row>
    <row r="28" spans="1:13" x14ac:dyDescent="0.25">
      <c r="A28" s="121"/>
      <c r="B28" s="126"/>
      <c r="C28" s="127"/>
      <c r="D28" s="127"/>
      <c r="E28" s="128"/>
      <c r="F28" s="81"/>
      <c r="G28" s="81"/>
      <c r="H28" s="81"/>
      <c r="I28" s="34" t="s">
        <v>52</v>
      </c>
      <c r="J28" s="35" t="s">
        <v>29</v>
      </c>
      <c r="K28" s="35">
        <v>2</v>
      </c>
      <c r="L28" s="35">
        <v>2</v>
      </c>
      <c r="M28" s="36">
        <v>2</v>
      </c>
    </row>
    <row r="29" spans="1:13" ht="17.25" customHeight="1" x14ac:dyDescent="0.25">
      <c r="A29" s="121"/>
      <c r="B29" s="126"/>
      <c r="C29" s="127"/>
      <c r="D29" s="127"/>
      <c r="E29" s="128"/>
      <c r="F29" s="81"/>
      <c r="G29" s="81"/>
      <c r="H29" s="81"/>
      <c r="I29" s="34" t="s">
        <v>53</v>
      </c>
      <c r="J29" s="35" t="s">
        <v>29</v>
      </c>
      <c r="K29" s="35">
        <v>27</v>
      </c>
      <c r="L29" s="35">
        <v>27</v>
      </c>
      <c r="M29" s="36">
        <v>27</v>
      </c>
    </row>
    <row r="30" spans="1:13" ht="30.75" thickBot="1" x14ac:dyDescent="0.3">
      <c r="A30" s="122"/>
      <c r="B30" s="129"/>
      <c r="C30" s="130"/>
      <c r="D30" s="130"/>
      <c r="E30" s="131"/>
      <c r="F30" s="82"/>
      <c r="G30" s="82"/>
      <c r="H30" s="82"/>
      <c r="I30" s="34" t="s">
        <v>54</v>
      </c>
      <c r="J30" s="35" t="s">
        <v>21</v>
      </c>
      <c r="K30" s="35">
        <v>98</v>
      </c>
      <c r="L30" s="35">
        <v>100</v>
      </c>
      <c r="M30" s="36">
        <v>101</v>
      </c>
    </row>
    <row r="31" spans="1:13" x14ac:dyDescent="0.25">
      <c r="A31" s="100" t="s">
        <v>55</v>
      </c>
      <c r="B31" s="74" t="s">
        <v>56</v>
      </c>
      <c r="C31" s="74" t="s">
        <v>57</v>
      </c>
      <c r="D31" s="12"/>
      <c r="E31" s="12" t="s">
        <v>26</v>
      </c>
      <c r="F31" s="61">
        <f>SUM(F32:F35)</f>
        <v>18484.5</v>
      </c>
      <c r="G31" s="61">
        <f>SUM(G32:G35)</f>
        <v>18000</v>
      </c>
      <c r="H31" s="61">
        <f>SUM(H32:H35)</f>
        <v>18000</v>
      </c>
      <c r="I31" s="74" t="s">
        <v>58</v>
      </c>
      <c r="J31" s="116" t="s">
        <v>29</v>
      </c>
      <c r="K31" s="116">
        <v>100</v>
      </c>
      <c r="L31" s="116">
        <v>100</v>
      </c>
      <c r="M31" s="118">
        <v>100</v>
      </c>
    </row>
    <row r="32" spans="1:13" x14ac:dyDescent="0.25">
      <c r="A32" s="101"/>
      <c r="B32" s="78"/>
      <c r="C32" s="78"/>
      <c r="D32" s="15" t="s">
        <v>59</v>
      </c>
      <c r="E32" s="15"/>
      <c r="F32" s="62">
        <v>7720</v>
      </c>
      <c r="G32" s="62">
        <v>5020</v>
      </c>
      <c r="H32" s="62">
        <v>5020</v>
      </c>
      <c r="I32" s="78"/>
      <c r="J32" s="117"/>
      <c r="K32" s="117"/>
      <c r="L32" s="117"/>
      <c r="M32" s="119"/>
    </row>
    <row r="33" spans="1:13" x14ac:dyDescent="0.25">
      <c r="A33" s="101"/>
      <c r="B33" s="78"/>
      <c r="C33" s="78"/>
      <c r="D33" s="15" t="s">
        <v>40</v>
      </c>
      <c r="E33" s="15"/>
      <c r="F33" s="62">
        <v>1851.9</v>
      </c>
      <c r="G33" s="62">
        <v>7386.3</v>
      </c>
      <c r="H33" s="62">
        <v>0</v>
      </c>
      <c r="I33" s="78"/>
      <c r="J33" s="117"/>
      <c r="K33" s="117"/>
      <c r="L33" s="117"/>
      <c r="M33" s="119"/>
    </row>
    <row r="34" spans="1:13" x14ac:dyDescent="0.25">
      <c r="A34" s="101"/>
      <c r="B34" s="78"/>
      <c r="C34" s="78"/>
      <c r="D34" s="15" t="s">
        <v>60</v>
      </c>
      <c r="E34" s="15"/>
      <c r="F34" s="62">
        <v>7500</v>
      </c>
      <c r="G34" s="62">
        <v>5000</v>
      </c>
      <c r="H34" s="62">
        <v>5000</v>
      </c>
      <c r="I34" s="78"/>
      <c r="J34" s="117"/>
      <c r="K34" s="117"/>
      <c r="L34" s="117"/>
      <c r="M34" s="119"/>
    </row>
    <row r="35" spans="1:13" ht="15.75" thickBot="1" x14ac:dyDescent="0.3">
      <c r="A35" s="102"/>
      <c r="B35" s="75"/>
      <c r="C35" s="75"/>
      <c r="D35" s="15" t="s">
        <v>25</v>
      </c>
      <c r="E35" s="15"/>
      <c r="F35" s="62">
        <v>1412.6</v>
      </c>
      <c r="G35" s="62">
        <v>593.70000000000005</v>
      </c>
      <c r="H35" s="62">
        <v>7980</v>
      </c>
      <c r="I35" s="75"/>
      <c r="J35" s="113"/>
      <c r="K35" s="113"/>
      <c r="L35" s="113"/>
      <c r="M35" s="115"/>
    </row>
    <row r="36" spans="1:13" ht="45" customHeight="1" x14ac:dyDescent="0.25">
      <c r="A36" s="100" t="s">
        <v>61</v>
      </c>
      <c r="B36" s="74" t="s">
        <v>62</v>
      </c>
      <c r="C36" s="74" t="s">
        <v>63</v>
      </c>
      <c r="D36" s="12"/>
      <c r="E36" s="12" t="s">
        <v>26</v>
      </c>
      <c r="F36" s="61">
        <f>SUM(F37:F40)</f>
        <v>1000.8</v>
      </c>
      <c r="G36" s="61">
        <f>SUM(G37:G40)</f>
        <v>245</v>
      </c>
      <c r="H36" s="61">
        <f>SUM(H37:H40)</f>
        <v>0</v>
      </c>
      <c r="I36" s="74" t="s">
        <v>64</v>
      </c>
      <c r="J36" s="116" t="s">
        <v>21</v>
      </c>
      <c r="K36" s="116">
        <v>1</v>
      </c>
      <c r="L36" s="116">
        <v>1</v>
      </c>
      <c r="M36" s="118"/>
    </row>
    <row r="37" spans="1:13" x14ac:dyDescent="0.25">
      <c r="A37" s="101"/>
      <c r="B37" s="78"/>
      <c r="C37" s="78"/>
      <c r="D37" s="15" t="s">
        <v>65</v>
      </c>
      <c r="E37" s="15"/>
      <c r="F37" s="62">
        <v>303</v>
      </c>
      <c r="G37" s="62">
        <v>145</v>
      </c>
      <c r="H37" s="62">
        <v>0</v>
      </c>
      <c r="I37" s="78"/>
      <c r="J37" s="117"/>
      <c r="K37" s="117"/>
      <c r="L37" s="117"/>
      <c r="M37" s="119"/>
    </row>
    <row r="38" spans="1:13" x14ac:dyDescent="0.25">
      <c r="A38" s="101"/>
      <c r="B38" s="78"/>
      <c r="C38" s="78"/>
      <c r="D38" s="15" t="s">
        <v>25</v>
      </c>
      <c r="E38" s="15"/>
      <c r="F38" s="62">
        <v>196.5</v>
      </c>
      <c r="G38" s="62">
        <v>100</v>
      </c>
      <c r="H38" s="62">
        <v>0</v>
      </c>
      <c r="I38" s="78"/>
      <c r="J38" s="117"/>
      <c r="K38" s="117"/>
      <c r="L38" s="117"/>
      <c r="M38" s="119"/>
    </row>
    <row r="39" spans="1:13" x14ac:dyDescent="0.25">
      <c r="A39" s="101"/>
      <c r="B39" s="78"/>
      <c r="C39" s="78"/>
      <c r="D39" s="15" t="s">
        <v>40</v>
      </c>
      <c r="E39" s="15"/>
      <c r="F39" s="62">
        <v>447.8</v>
      </c>
      <c r="G39" s="62">
        <v>0</v>
      </c>
      <c r="H39" s="62">
        <v>0</v>
      </c>
      <c r="I39" s="78"/>
      <c r="J39" s="117"/>
      <c r="K39" s="117"/>
      <c r="L39" s="117"/>
      <c r="M39" s="119"/>
    </row>
    <row r="40" spans="1:13" ht="15.75" thickBot="1" x14ac:dyDescent="0.3">
      <c r="A40" s="102"/>
      <c r="B40" s="75"/>
      <c r="C40" s="75"/>
      <c r="D40" s="15" t="s">
        <v>60</v>
      </c>
      <c r="E40" s="15"/>
      <c r="F40" s="62">
        <v>53.5</v>
      </c>
      <c r="G40" s="62">
        <v>0</v>
      </c>
      <c r="H40" s="62">
        <v>0</v>
      </c>
      <c r="I40" s="75"/>
      <c r="J40" s="113"/>
      <c r="K40" s="113"/>
      <c r="L40" s="113"/>
      <c r="M40" s="115"/>
    </row>
    <row r="41" spans="1:13" x14ac:dyDescent="0.25">
      <c r="A41" s="100" t="s">
        <v>66</v>
      </c>
      <c r="B41" s="74" t="s">
        <v>67</v>
      </c>
      <c r="C41" s="74" t="s">
        <v>63</v>
      </c>
      <c r="D41" s="12"/>
      <c r="E41" s="12" t="s">
        <v>26</v>
      </c>
      <c r="F41" s="61">
        <f>SUM(F42:F45)</f>
        <v>8118.3</v>
      </c>
      <c r="G41" s="61">
        <f>SUM(G42:G45)</f>
        <v>6433.4</v>
      </c>
      <c r="H41" s="61">
        <f>SUM(H42:H45)</f>
        <v>2662</v>
      </c>
      <c r="I41" s="12" t="s">
        <v>68</v>
      </c>
      <c r="J41" s="13" t="s">
        <v>49</v>
      </c>
      <c r="K41" s="13">
        <v>7</v>
      </c>
      <c r="L41" s="13">
        <v>8</v>
      </c>
      <c r="M41" s="29"/>
    </row>
    <row r="42" spans="1:13" ht="30" x14ac:dyDescent="0.25">
      <c r="A42" s="101"/>
      <c r="B42" s="78"/>
      <c r="C42" s="78"/>
      <c r="D42" s="15" t="s">
        <v>65</v>
      </c>
      <c r="E42" s="15"/>
      <c r="F42" s="62">
        <v>5078.8</v>
      </c>
      <c r="G42" s="62">
        <v>4678.8</v>
      </c>
      <c r="H42" s="62">
        <v>1962</v>
      </c>
      <c r="I42" s="15" t="s">
        <v>69</v>
      </c>
      <c r="J42" s="16" t="s">
        <v>49</v>
      </c>
      <c r="K42" s="16">
        <v>7</v>
      </c>
      <c r="L42" s="16">
        <v>8</v>
      </c>
      <c r="M42" s="30"/>
    </row>
    <row r="43" spans="1:13" ht="30" x14ac:dyDescent="0.25">
      <c r="A43" s="101"/>
      <c r="B43" s="78"/>
      <c r="C43" s="78"/>
      <c r="D43" s="15" t="s">
        <v>25</v>
      </c>
      <c r="E43" s="15"/>
      <c r="F43" s="62">
        <v>25</v>
      </c>
      <c r="G43" s="62">
        <v>1754.6</v>
      </c>
      <c r="H43" s="62">
        <v>700</v>
      </c>
      <c r="I43" s="15" t="s">
        <v>70</v>
      </c>
      <c r="J43" s="16" t="s">
        <v>29</v>
      </c>
      <c r="K43" s="16">
        <v>45</v>
      </c>
      <c r="L43" s="16">
        <v>100</v>
      </c>
      <c r="M43" s="30"/>
    </row>
    <row r="44" spans="1:13" x14ac:dyDescent="0.25">
      <c r="A44" s="101"/>
      <c r="B44" s="78"/>
      <c r="C44" s="78"/>
      <c r="D44" s="15" t="s">
        <v>40</v>
      </c>
      <c r="E44" s="15"/>
      <c r="F44" s="62">
        <v>2589.5</v>
      </c>
      <c r="G44" s="62">
        <v>0</v>
      </c>
      <c r="H44" s="62">
        <v>0</v>
      </c>
      <c r="I44" s="15" t="s">
        <v>71</v>
      </c>
      <c r="J44" s="16" t="s">
        <v>21</v>
      </c>
      <c r="K44" s="16"/>
      <c r="L44" s="16">
        <v>3</v>
      </c>
      <c r="M44" s="30"/>
    </row>
    <row r="45" spans="1:13" ht="30.75" thickBot="1" x14ac:dyDescent="0.3">
      <c r="A45" s="102"/>
      <c r="B45" s="75"/>
      <c r="C45" s="75"/>
      <c r="D45" s="15" t="s">
        <v>60</v>
      </c>
      <c r="E45" s="15"/>
      <c r="F45" s="62">
        <v>425</v>
      </c>
      <c r="G45" s="62">
        <v>0</v>
      </c>
      <c r="H45" s="62">
        <v>0</v>
      </c>
      <c r="I45" s="15" t="s">
        <v>72</v>
      </c>
      <c r="J45" s="16" t="s">
        <v>49</v>
      </c>
      <c r="K45" s="16"/>
      <c r="L45" s="16"/>
      <c r="M45" s="30">
        <v>1.5</v>
      </c>
    </row>
    <row r="46" spans="1:13" ht="15" customHeight="1" x14ac:dyDescent="0.25">
      <c r="A46" s="100" t="s">
        <v>73</v>
      </c>
      <c r="B46" s="74" t="s">
        <v>74</v>
      </c>
      <c r="C46" s="74" t="s">
        <v>57</v>
      </c>
      <c r="D46" s="12"/>
      <c r="E46" s="12" t="s">
        <v>26</v>
      </c>
      <c r="F46" s="61">
        <f>SUM(F47:F49)</f>
        <v>1780</v>
      </c>
      <c r="G46" s="61">
        <f>SUM(G47:G49)</f>
        <v>3000</v>
      </c>
      <c r="H46" s="61">
        <f>SUM(H47:H49)</f>
        <v>3000</v>
      </c>
      <c r="I46" s="12" t="s">
        <v>75</v>
      </c>
      <c r="J46" s="13" t="s">
        <v>21</v>
      </c>
      <c r="K46" s="13">
        <v>14</v>
      </c>
      <c r="L46" s="13">
        <v>5</v>
      </c>
      <c r="M46" s="29">
        <v>10</v>
      </c>
    </row>
    <row r="47" spans="1:13" x14ac:dyDescent="0.25">
      <c r="A47" s="101"/>
      <c r="B47" s="78"/>
      <c r="C47" s="78"/>
      <c r="D47" s="15" t="s">
        <v>59</v>
      </c>
      <c r="E47" s="15"/>
      <c r="F47" s="62">
        <v>500</v>
      </c>
      <c r="G47" s="62">
        <v>500</v>
      </c>
      <c r="H47" s="62">
        <v>500</v>
      </c>
      <c r="I47" s="15" t="s">
        <v>76</v>
      </c>
      <c r="J47" s="16" t="s">
        <v>49</v>
      </c>
      <c r="K47" s="16">
        <v>3.5</v>
      </c>
      <c r="L47" s="16">
        <v>3.5</v>
      </c>
      <c r="M47" s="30">
        <v>3.5</v>
      </c>
    </row>
    <row r="48" spans="1:13" ht="30" x14ac:dyDescent="0.25">
      <c r="A48" s="101"/>
      <c r="B48" s="78"/>
      <c r="C48" s="78"/>
      <c r="D48" s="83" t="s">
        <v>25</v>
      </c>
      <c r="E48" s="83"/>
      <c r="F48" s="84">
        <v>1280</v>
      </c>
      <c r="G48" s="84">
        <v>2500</v>
      </c>
      <c r="H48" s="84">
        <v>2500</v>
      </c>
      <c r="I48" s="15" t="s">
        <v>77</v>
      </c>
      <c r="J48" s="16" t="s">
        <v>29</v>
      </c>
      <c r="K48" s="16">
        <v>80</v>
      </c>
      <c r="L48" s="16">
        <v>100</v>
      </c>
      <c r="M48" s="30"/>
    </row>
    <row r="49" spans="1:13" ht="15.75" customHeight="1" thickBot="1" x14ac:dyDescent="0.3">
      <c r="A49" s="102"/>
      <c r="B49" s="75"/>
      <c r="C49" s="75"/>
      <c r="D49" s="75"/>
      <c r="E49" s="75"/>
      <c r="F49" s="85"/>
      <c r="G49" s="85"/>
      <c r="H49" s="85"/>
      <c r="I49" s="15" t="s">
        <v>78</v>
      </c>
      <c r="J49" s="16" t="s">
        <v>49</v>
      </c>
      <c r="K49" s="16"/>
      <c r="L49" s="37">
        <v>0.14000000000000001</v>
      </c>
      <c r="M49" s="30"/>
    </row>
    <row r="50" spans="1:13" ht="16.5" customHeight="1" x14ac:dyDescent="0.25">
      <c r="A50" s="100" t="s">
        <v>79</v>
      </c>
      <c r="B50" s="74" t="s">
        <v>80</v>
      </c>
      <c r="C50" s="74" t="s">
        <v>57</v>
      </c>
      <c r="D50" s="12"/>
      <c r="E50" s="12" t="s">
        <v>26</v>
      </c>
      <c r="F50" s="61">
        <f>SUM(F51:F52)</f>
        <v>0</v>
      </c>
      <c r="G50" s="61">
        <f>SUM(G51:G52)</f>
        <v>5000</v>
      </c>
      <c r="H50" s="61">
        <f>SUM(H51:H52)</f>
        <v>15000</v>
      </c>
      <c r="I50" s="74" t="s">
        <v>81</v>
      </c>
      <c r="J50" s="116" t="s">
        <v>29</v>
      </c>
      <c r="K50" s="116"/>
      <c r="L50" s="116">
        <v>70</v>
      </c>
      <c r="M50" s="118">
        <v>100</v>
      </c>
    </row>
    <row r="51" spans="1:13" x14ac:dyDescent="0.25">
      <c r="A51" s="101"/>
      <c r="B51" s="78"/>
      <c r="C51" s="78"/>
      <c r="D51" s="15" t="s">
        <v>25</v>
      </c>
      <c r="E51" s="15"/>
      <c r="F51" s="62">
        <v>0</v>
      </c>
      <c r="G51" s="62">
        <v>5000</v>
      </c>
      <c r="H51" s="62">
        <v>10000</v>
      </c>
      <c r="I51" s="78"/>
      <c r="J51" s="117"/>
      <c r="K51" s="117"/>
      <c r="L51" s="117"/>
      <c r="M51" s="119"/>
    </row>
    <row r="52" spans="1:13" ht="15.75" thickBot="1" x14ac:dyDescent="0.3">
      <c r="A52" s="102"/>
      <c r="B52" s="75"/>
      <c r="C52" s="75"/>
      <c r="D52" s="15" t="s">
        <v>60</v>
      </c>
      <c r="E52" s="15"/>
      <c r="F52" s="62">
        <v>0</v>
      </c>
      <c r="G52" s="62">
        <v>0</v>
      </c>
      <c r="H52" s="62">
        <v>5000</v>
      </c>
      <c r="I52" s="75"/>
      <c r="J52" s="113"/>
      <c r="K52" s="113"/>
      <c r="L52" s="113"/>
      <c r="M52" s="115"/>
    </row>
    <row r="53" spans="1:13" ht="30.75" hidden="1" thickBot="1" x14ac:dyDescent="0.3">
      <c r="A53" s="10" t="s">
        <v>82</v>
      </c>
      <c r="B53" s="11" t="s">
        <v>83</v>
      </c>
      <c r="C53" s="12" t="s">
        <v>57</v>
      </c>
      <c r="D53" s="12"/>
      <c r="E53" s="12" t="s">
        <v>26</v>
      </c>
      <c r="F53" s="66">
        <v>0</v>
      </c>
      <c r="G53" s="66">
        <v>0</v>
      </c>
      <c r="H53" s="66">
        <v>0</v>
      </c>
      <c r="I53" s="12" t="s">
        <v>84</v>
      </c>
      <c r="J53" s="13" t="s">
        <v>21</v>
      </c>
      <c r="K53" s="13">
        <v>5</v>
      </c>
      <c r="L53" s="13">
        <v>6</v>
      </c>
      <c r="M53" s="29"/>
    </row>
    <row r="54" spans="1:13" ht="30" x14ac:dyDescent="0.25">
      <c r="A54" s="120" t="s">
        <v>85</v>
      </c>
      <c r="B54" s="123" t="s">
        <v>86</v>
      </c>
      <c r="C54" s="124"/>
      <c r="D54" s="124"/>
      <c r="E54" s="125"/>
      <c r="F54" s="80">
        <f>F55+F56+F57+F62+F67</f>
        <v>3835.6</v>
      </c>
      <c r="G54" s="80">
        <f>G55+G56+G57+G62+G67</f>
        <v>7115.1</v>
      </c>
      <c r="H54" s="80">
        <f>H55+H56+H57+H62+H67</f>
        <v>2500</v>
      </c>
      <c r="I54" s="8" t="s">
        <v>87</v>
      </c>
      <c r="J54" s="9" t="s">
        <v>29</v>
      </c>
      <c r="K54" s="9">
        <v>8</v>
      </c>
      <c r="L54" s="9">
        <v>9</v>
      </c>
      <c r="M54" s="28">
        <v>10</v>
      </c>
    </row>
    <row r="55" spans="1:13" ht="30.75" thickBot="1" x14ac:dyDescent="0.3">
      <c r="A55" s="122"/>
      <c r="B55" s="129"/>
      <c r="C55" s="130"/>
      <c r="D55" s="130"/>
      <c r="E55" s="131"/>
      <c r="F55" s="82"/>
      <c r="G55" s="82"/>
      <c r="H55" s="82"/>
      <c r="I55" s="34" t="s">
        <v>88</v>
      </c>
      <c r="J55" s="35" t="s">
        <v>89</v>
      </c>
      <c r="K55" s="35">
        <v>1.3</v>
      </c>
      <c r="L55" s="35">
        <v>1.9</v>
      </c>
      <c r="M55" s="36">
        <v>1.9</v>
      </c>
    </row>
    <row r="56" spans="1:13" ht="31.5" customHeight="1" thickBot="1" x14ac:dyDescent="0.3">
      <c r="A56" s="10" t="s">
        <v>90</v>
      </c>
      <c r="B56" s="11" t="s">
        <v>91</v>
      </c>
      <c r="C56" s="43" t="s">
        <v>325</v>
      </c>
      <c r="D56" s="43" t="s">
        <v>40</v>
      </c>
      <c r="E56" s="43" t="s">
        <v>92</v>
      </c>
      <c r="F56" s="67">
        <v>17.899999999999999</v>
      </c>
      <c r="G56" s="67">
        <v>0</v>
      </c>
      <c r="H56" s="67">
        <v>0</v>
      </c>
      <c r="I56" s="44" t="s">
        <v>333</v>
      </c>
      <c r="J56" s="45" t="s">
        <v>29</v>
      </c>
      <c r="K56" s="45">
        <v>100</v>
      </c>
      <c r="L56" s="45"/>
      <c r="M56" s="49"/>
    </row>
    <row r="57" spans="1:13" ht="15" customHeight="1" x14ac:dyDescent="0.25">
      <c r="A57" s="100" t="s">
        <v>93</v>
      </c>
      <c r="B57" s="74" t="s">
        <v>94</v>
      </c>
      <c r="C57" s="74" t="s">
        <v>95</v>
      </c>
      <c r="D57" s="12"/>
      <c r="E57" s="12" t="s">
        <v>26</v>
      </c>
      <c r="F57" s="61">
        <f>SUM(F58:F60)</f>
        <v>1175.0999999999999</v>
      </c>
      <c r="G57" s="61">
        <f>SUM(G58:G60)</f>
        <v>5115.1000000000004</v>
      </c>
      <c r="H57" s="61">
        <f>SUM(H58:H60)</f>
        <v>500</v>
      </c>
      <c r="I57" s="47" t="s">
        <v>96</v>
      </c>
      <c r="J57" s="47" t="s">
        <v>29</v>
      </c>
      <c r="K57" s="47">
        <v>65</v>
      </c>
      <c r="L57" s="47">
        <v>100</v>
      </c>
      <c r="M57" s="48"/>
    </row>
    <row r="58" spans="1:13" x14ac:dyDescent="0.25">
      <c r="A58" s="101"/>
      <c r="B58" s="78"/>
      <c r="C58" s="78"/>
      <c r="D58" s="15" t="s">
        <v>60</v>
      </c>
      <c r="E58" s="15"/>
      <c r="F58" s="62">
        <v>75.099999999999994</v>
      </c>
      <c r="G58" s="62">
        <v>3000</v>
      </c>
      <c r="H58" s="62">
        <v>0</v>
      </c>
      <c r="I58" s="83" t="s">
        <v>326</v>
      </c>
      <c r="J58" s="112" t="s">
        <v>247</v>
      </c>
      <c r="K58" s="112"/>
      <c r="L58" s="112"/>
      <c r="M58" s="114">
        <v>1</v>
      </c>
    </row>
    <row r="59" spans="1:13" x14ac:dyDescent="0.25">
      <c r="A59" s="101"/>
      <c r="B59" s="78"/>
      <c r="C59" s="78"/>
      <c r="D59" s="15" t="s">
        <v>25</v>
      </c>
      <c r="E59" s="15"/>
      <c r="F59" s="62">
        <v>15</v>
      </c>
      <c r="G59" s="62">
        <v>650.1</v>
      </c>
      <c r="H59" s="62">
        <v>500</v>
      </c>
      <c r="I59" s="78"/>
      <c r="J59" s="117"/>
      <c r="K59" s="117"/>
      <c r="L59" s="117"/>
      <c r="M59" s="119"/>
    </row>
    <row r="60" spans="1:13" x14ac:dyDescent="0.25">
      <c r="A60" s="101"/>
      <c r="B60" s="78"/>
      <c r="C60" s="78"/>
      <c r="D60" s="15" t="s">
        <v>65</v>
      </c>
      <c r="E60" s="15"/>
      <c r="F60" s="62">
        <v>1085</v>
      </c>
      <c r="G60" s="62">
        <v>1465</v>
      </c>
      <c r="H60" s="62">
        <v>0</v>
      </c>
      <c r="I60" s="78"/>
      <c r="J60" s="117"/>
      <c r="K60" s="117"/>
      <c r="L60" s="117"/>
      <c r="M60" s="119"/>
    </row>
    <row r="61" spans="1:13" ht="15.75" thickBot="1" x14ac:dyDescent="0.3">
      <c r="A61" s="102"/>
      <c r="B61" s="75"/>
      <c r="C61" s="75"/>
      <c r="D61" s="46"/>
      <c r="E61" s="46"/>
      <c r="F61" s="68"/>
      <c r="G61" s="68"/>
      <c r="H61" s="68"/>
      <c r="I61" s="75"/>
      <c r="J61" s="113"/>
      <c r="K61" s="113"/>
      <c r="L61" s="113"/>
      <c r="M61" s="115"/>
    </row>
    <row r="62" spans="1:13" x14ac:dyDescent="0.25">
      <c r="A62" s="100" t="s">
        <v>97</v>
      </c>
      <c r="B62" s="74" t="s">
        <v>98</v>
      </c>
      <c r="C62" s="74" t="s">
        <v>99</v>
      </c>
      <c r="D62" s="12"/>
      <c r="E62" s="12" t="s">
        <v>26</v>
      </c>
      <c r="F62" s="61">
        <f>SUM(F63:F66)</f>
        <v>662.6</v>
      </c>
      <c r="G62" s="61">
        <f>SUM(G63:G66)</f>
        <v>0</v>
      </c>
      <c r="H62" s="61">
        <f>SUM(H63:H66)</f>
        <v>0</v>
      </c>
      <c r="I62" s="12" t="s">
        <v>100</v>
      </c>
      <c r="J62" s="13" t="s">
        <v>29</v>
      </c>
      <c r="K62" s="13">
        <v>100</v>
      </c>
      <c r="L62" s="13"/>
      <c r="M62" s="29"/>
    </row>
    <row r="63" spans="1:13" x14ac:dyDescent="0.25">
      <c r="A63" s="101"/>
      <c r="B63" s="78"/>
      <c r="C63" s="78"/>
      <c r="D63" s="15" t="s">
        <v>65</v>
      </c>
      <c r="E63" s="15"/>
      <c r="F63" s="62">
        <v>332.7</v>
      </c>
      <c r="G63" s="62">
        <v>0</v>
      </c>
      <c r="H63" s="62">
        <v>0</v>
      </c>
      <c r="I63" s="83" t="s">
        <v>101</v>
      </c>
      <c r="J63" s="112" t="s">
        <v>21</v>
      </c>
      <c r="K63" s="112">
        <v>1</v>
      </c>
      <c r="L63" s="112"/>
      <c r="M63" s="114"/>
    </row>
    <row r="64" spans="1:13" x14ac:dyDescent="0.25">
      <c r="A64" s="101"/>
      <c r="B64" s="78"/>
      <c r="C64" s="78"/>
      <c r="D64" s="15" t="s">
        <v>25</v>
      </c>
      <c r="E64" s="15"/>
      <c r="F64" s="62">
        <v>73.3</v>
      </c>
      <c r="G64" s="62"/>
      <c r="H64" s="62"/>
      <c r="I64" s="78"/>
      <c r="J64" s="117"/>
      <c r="K64" s="117"/>
      <c r="L64" s="117"/>
      <c r="M64" s="119"/>
    </row>
    <row r="65" spans="1:13" x14ac:dyDescent="0.25">
      <c r="A65" s="101"/>
      <c r="B65" s="78"/>
      <c r="C65" s="78"/>
      <c r="D65" s="15" t="s">
        <v>40</v>
      </c>
      <c r="E65" s="15"/>
      <c r="F65" s="62">
        <v>231.5</v>
      </c>
      <c r="G65" s="62"/>
      <c r="H65" s="62"/>
      <c r="I65" s="78"/>
      <c r="J65" s="117"/>
      <c r="K65" s="117"/>
      <c r="L65" s="117"/>
      <c r="M65" s="119"/>
    </row>
    <row r="66" spans="1:13" ht="15.75" thickBot="1" x14ac:dyDescent="0.3">
      <c r="A66" s="102"/>
      <c r="B66" s="75"/>
      <c r="C66" s="75"/>
      <c r="D66" s="15" t="s">
        <v>60</v>
      </c>
      <c r="E66" s="15"/>
      <c r="F66" s="62">
        <v>25.1</v>
      </c>
      <c r="G66" s="62"/>
      <c r="H66" s="62"/>
      <c r="I66" s="75"/>
      <c r="J66" s="113"/>
      <c r="K66" s="113"/>
      <c r="L66" s="113"/>
      <c r="M66" s="115"/>
    </row>
    <row r="67" spans="1:13" ht="30" x14ac:dyDescent="0.25">
      <c r="A67" s="100" t="s">
        <v>102</v>
      </c>
      <c r="B67" s="74" t="s">
        <v>103</v>
      </c>
      <c r="C67" s="74" t="s">
        <v>57</v>
      </c>
      <c r="D67" s="74" t="s">
        <v>25</v>
      </c>
      <c r="E67" s="74" t="s">
        <v>26</v>
      </c>
      <c r="F67" s="76">
        <f>SUM(F68:F69)+1980</f>
        <v>1980</v>
      </c>
      <c r="G67" s="76">
        <f>SUM(G68:G69)+2000</f>
        <v>2000</v>
      </c>
      <c r="H67" s="76">
        <f>SUM(H68:H69)+2000</f>
        <v>2000</v>
      </c>
      <c r="I67" s="12" t="s">
        <v>104</v>
      </c>
      <c r="J67" s="13" t="s">
        <v>105</v>
      </c>
      <c r="K67" s="13">
        <v>5</v>
      </c>
      <c r="L67" s="13">
        <v>10</v>
      </c>
      <c r="M67" s="29">
        <v>8</v>
      </c>
    </row>
    <row r="68" spans="1:13" x14ac:dyDescent="0.25">
      <c r="A68" s="101"/>
      <c r="B68" s="78"/>
      <c r="C68" s="78"/>
      <c r="D68" s="78"/>
      <c r="E68" s="78"/>
      <c r="F68" s="79"/>
      <c r="G68" s="79"/>
      <c r="H68" s="79"/>
      <c r="I68" s="15" t="s">
        <v>106</v>
      </c>
      <c r="J68" s="16" t="s">
        <v>21</v>
      </c>
      <c r="K68" s="16">
        <v>8</v>
      </c>
      <c r="L68" s="16">
        <v>8</v>
      </c>
      <c r="M68" s="30">
        <v>8</v>
      </c>
    </row>
    <row r="69" spans="1:13" ht="30.75" thickBot="1" x14ac:dyDescent="0.3">
      <c r="A69" s="102"/>
      <c r="B69" s="75"/>
      <c r="C69" s="75"/>
      <c r="D69" s="75"/>
      <c r="E69" s="75"/>
      <c r="F69" s="77"/>
      <c r="G69" s="77"/>
      <c r="H69" s="77"/>
      <c r="I69" s="15" t="s">
        <v>107</v>
      </c>
      <c r="J69" s="16" t="s">
        <v>21</v>
      </c>
      <c r="K69" s="16">
        <v>300</v>
      </c>
      <c r="L69" s="16">
        <v>300</v>
      </c>
      <c r="M69" s="30">
        <v>300</v>
      </c>
    </row>
    <row r="70" spans="1:13" ht="30.75" customHeight="1" thickBot="1" x14ac:dyDescent="0.3">
      <c r="A70" s="5" t="s">
        <v>108</v>
      </c>
      <c r="B70" s="6" t="s">
        <v>109</v>
      </c>
      <c r="C70" s="106" t="s">
        <v>110</v>
      </c>
      <c r="D70" s="107"/>
      <c r="E70" s="108"/>
      <c r="F70" s="65">
        <f>F71+F77</f>
        <v>507.2</v>
      </c>
      <c r="G70" s="65">
        <f>G71+G77</f>
        <v>1750</v>
      </c>
      <c r="H70" s="65">
        <f>H71+H77</f>
        <v>2000</v>
      </c>
      <c r="I70" s="103"/>
      <c r="J70" s="104"/>
      <c r="K70" s="104"/>
      <c r="L70" s="104"/>
      <c r="M70" s="105"/>
    </row>
    <row r="71" spans="1:13" ht="30" x14ac:dyDescent="0.25">
      <c r="A71" s="120" t="s">
        <v>111</v>
      </c>
      <c r="B71" s="123" t="s">
        <v>112</v>
      </c>
      <c r="C71" s="124"/>
      <c r="D71" s="124"/>
      <c r="E71" s="125"/>
      <c r="F71" s="80">
        <f>SUM(F72:F74)</f>
        <v>500</v>
      </c>
      <c r="G71" s="80">
        <f>SUM(G72:G74)</f>
        <v>1750</v>
      </c>
      <c r="H71" s="80">
        <f>SUM(H72:H74)</f>
        <v>2000</v>
      </c>
      <c r="I71" s="8" t="s">
        <v>113</v>
      </c>
      <c r="J71" s="9" t="s">
        <v>114</v>
      </c>
      <c r="K71" s="31">
        <v>3400</v>
      </c>
      <c r="L71" s="31">
        <v>3400</v>
      </c>
      <c r="M71" s="32">
        <v>3450</v>
      </c>
    </row>
    <row r="72" spans="1:13" ht="30" x14ac:dyDescent="0.25">
      <c r="A72" s="121"/>
      <c r="B72" s="126"/>
      <c r="C72" s="127"/>
      <c r="D72" s="127"/>
      <c r="E72" s="128"/>
      <c r="F72" s="81"/>
      <c r="G72" s="81"/>
      <c r="H72" s="81"/>
      <c r="I72" s="34" t="s">
        <v>115</v>
      </c>
      <c r="J72" s="35" t="s">
        <v>29</v>
      </c>
      <c r="K72" s="35">
        <v>6.5</v>
      </c>
      <c r="L72" s="35">
        <v>6.4</v>
      </c>
      <c r="M72" s="36">
        <v>6.3</v>
      </c>
    </row>
    <row r="73" spans="1:13" ht="30.75" thickBot="1" x14ac:dyDescent="0.3">
      <c r="A73" s="122"/>
      <c r="B73" s="129"/>
      <c r="C73" s="130"/>
      <c r="D73" s="130"/>
      <c r="E73" s="131"/>
      <c r="F73" s="82"/>
      <c r="G73" s="82"/>
      <c r="H73" s="82"/>
      <c r="I73" s="34" t="s">
        <v>116</v>
      </c>
      <c r="J73" s="35" t="s">
        <v>21</v>
      </c>
      <c r="K73" s="35">
        <v>43</v>
      </c>
      <c r="L73" s="35">
        <v>43.4</v>
      </c>
      <c r="M73" s="36">
        <v>43.8</v>
      </c>
    </row>
    <row r="74" spans="1:13" ht="30" x14ac:dyDescent="0.25">
      <c r="A74" s="100" t="s">
        <v>117</v>
      </c>
      <c r="B74" s="74" t="s">
        <v>118</v>
      </c>
      <c r="C74" s="74" t="s">
        <v>119</v>
      </c>
      <c r="D74" s="74" t="s">
        <v>25</v>
      </c>
      <c r="E74" s="74" t="s">
        <v>26</v>
      </c>
      <c r="F74" s="76">
        <f>SUM(F75:F76)+500</f>
        <v>500</v>
      </c>
      <c r="G74" s="76">
        <f>SUM(G75:G76)+1750</f>
        <v>1750</v>
      </c>
      <c r="H74" s="76">
        <f>SUM(H75:H76)+2000</f>
        <v>2000</v>
      </c>
      <c r="I74" s="12" t="s">
        <v>120</v>
      </c>
      <c r="J74" s="13" t="s">
        <v>21</v>
      </c>
      <c r="K74" s="13">
        <v>1</v>
      </c>
      <c r="L74" s="13"/>
      <c r="M74" s="29"/>
    </row>
    <row r="75" spans="1:13" ht="30" x14ac:dyDescent="0.25">
      <c r="A75" s="101"/>
      <c r="B75" s="78"/>
      <c r="C75" s="78"/>
      <c r="D75" s="78"/>
      <c r="E75" s="78"/>
      <c r="F75" s="79"/>
      <c r="G75" s="79"/>
      <c r="H75" s="79"/>
      <c r="I75" s="15" t="s">
        <v>121</v>
      </c>
      <c r="J75" s="16" t="s">
        <v>29</v>
      </c>
      <c r="K75" s="16"/>
      <c r="L75" s="16">
        <v>100</v>
      </c>
      <c r="M75" s="30">
        <v>30</v>
      </c>
    </row>
    <row r="76" spans="1:13" ht="30.75" thickBot="1" x14ac:dyDescent="0.3">
      <c r="A76" s="102"/>
      <c r="B76" s="75"/>
      <c r="C76" s="75"/>
      <c r="D76" s="75"/>
      <c r="E76" s="75"/>
      <c r="F76" s="77"/>
      <c r="G76" s="77"/>
      <c r="H76" s="77"/>
      <c r="I76" s="15" t="s">
        <v>122</v>
      </c>
      <c r="J76" s="16" t="s">
        <v>21</v>
      </c>
      <c r="K76" s="16"/>
      <c r="L76" s="16">
        <v>10</v>
      </c>
      <c r="M76" s="30">
        <v>30</v>
      </c>
    </row>
    <row r="77" spans="1:13" ht="45" x14ac:dyDescent="0.25">
      <c r="A77" s="120" t="s">
        <v>123</v>
      </c>
      <c r="B77" s="123" t="s">
        <v>124</v>
      </c>
      <c r="C77" s="124"/>
      <c r="D77" s="124"/>
      <c r="E77" s="125"/>
      <c r="F77" s="80">
        <f>SUM(F78:F80)</f>
        <v>7.2</v>
      </c>
      <c r="G77" s="80">
        <f>SUM(G78:G80)</f>
        <v>0</v>
      </c>
      <c r="H77" s="80">
        <f>SUM(H78:H80)</f>
        <v>0</v>
      </c>
      <c r="I77" s="8" t="s">
        <v>125</v>
      </c>
      <c r="J77" s="9" t="s">
        <v>126</v>
      </c>
      <c r="K77" s="31">
        <v>130000</v>
      </c>
      <c r="L77" s="31">
        <v>132000</v>
      </c>
      <c r="M77" s="32">
        <v>134000</v>
      </c>
    </row>
    <row r="78" spans="1:13" x14ac:dyDescent="0.25">
      <c r="A78" s="121"/>
      <c r="B78" s="126"/>
      <c r="C78" s="127"/>
      <c r="D78" s="127"/>
      <c r="E78" s="128"/>
      <c r="F78" s="81"/>
      <c r="G78" s="81"/>
      <c r="H78" s="81"/>
      <c r="I78" s="34" t="s">
        <v>127</v>
      </c>
      <c r="J78" s="35" t="s">
        <v>21</v>
      </c>
      <c r="K78" s="38">
        <v>1450</v>
      </c>
      <c r="L78" s="38">
        <v>1500</v>
      </c>
      <c r="M78" s="39">
        <v>1550</v>
      </c>
    </row>
    <row r="79" spans="1:13" ht="45.75" thickBot="1" x14ac:dyDescent="0.3">
      <c r="A79" s="122"/>
      <c r="B79" s="129"/>
      <c r="C79" s="130"/>
      <c r="D79" s="130"/>
      <c r="E79" s="131"/>
      <c r="F79" s="82"/>
      <c r="G79" s="82"/>
      <c r="H79" s="82"/>
      <c r="I79" s="34" t="s">
        <v>128</v>
      </c>
      <c r="J79" s="35" t="s">
        <v>29</v>
      </c>
      <c r="K79" s="35">
        <v>45</v>
      </c>
      <c r="L79" s="35"/>
      <c r="M79" s="36">
        <v>60</v>
      </c>
    </row>
    <row r="80" spans="1:13" ht="60.75" thickBot="1" x14ac:dyDescent="0.3">
      <c r="A80" s="10" t="s">
        <v>129</v>
      </c>
      <c r="B80" s="11" t="s">
        <v>130</v>
      </c>
      <c r="C80" s="12" t="s">
        <v>131</v>
      </c>
      <c r="D80" s="12" t="s">
        <v>25</v>
      </c>
      <c r="E80" s="12" t="s">
        <v>26</v>
      </c>
      <c r="F80" s="66">
        <v>7.2</v>
      </c>
      <c r="G80" s="66">
        <v>0</v>
      </c>
      <c r="H80" s="66">
        <v>0</v>
      </c>
      <c r="I80" s="12" t="s">
        <v>132</v>
      </c>
      <c r="J80" s="13" t="s">
        <v>21</v>
      </c>
      <c r="K80" s="13">
        <v>11</v>
      </c>
      <c r="L80" s="13"/>
      <c r="M80" s="29"/>
    </row>
    <row r="81" spans="1:13" ht="30.75" customHeight="1" thickBot="1" x14ac:dyDescent="0.3">
      <c r="A81" s="5" t="s">
        <v>133</v>
      </c>
      <c r="B81" s="6" t="s">
        <v>134</v>
      </c>
      <c r="C81" s="106" t="s">
        <v>135</v>
      </c>
      <c r="D81" s="107"/>
      <c r="E81" s="108"/>
      <c r="F81" s="65">
        <f>SUM(F82:F82)</f>
        <v>1989.5</v>
      </c>
      <c r="G81" s="65">
        <f>SUM(G82:G82)</f>
        <v>2181</v>
      </c>
      <c r="H81" s="65">
        <f>SUM(H82:H82)</f>
        <v>738.2</v>
      </c>
      <c r="I81" s="103"/>
      <c r="J81" s="104"/>
      <c r="K81" s="104"/>
      <c r="L81" s="104"/>
      <c r="M81" s="105"/>
    </row>
    <row r="82" spans="1:13" x14ac:dyDescent="0.25">
      <c r="A82" s="120" t="s">
        <v>136</v>
      </c>
      <c r="B82" s="123" t="s">
        <v>137</v>
      </c>
      <c r="C82" s="124"/>
      <c r="D82" s="124"/>
      <c r="E82" s="125"/>
      <c r="F82" s="80">
        <f>F83+F84+F85+F89+F91</f>
        <v>1989.5</v>
      </c>
      <c r="G82" s="80">
        <f>G83+G84+G85+G89+G91</f>
        <v>2181</v>
      </c>
      <c r="H82" s="80">
        <f>H83+H84+H85+H89+H91</f>
        <v>738.2</v>
      </c>
      <c r="I82" s="8" t="s">
        <v>138</v>
      </c>
      <c r="J82" s="9" t="s">
        <v>21</v>
      </c>
      <c r="K82" s="9">
        <v>13</v>
      </c>
      <c r="L82" s="9">
        <v>13</v>
      </c>
      <c r="M82" s="28">
        <v>15</v>
      </c>
    </row>
    <row r="83" spans="1:13" ht="30" x14ac:dyDescent="0.25">
      <c r="A83" s="121"/>
      <c r="B83" s="126"/>
      <c r="C83" s="127"/>
      <c r="D83" s="127"/>
      <c r="E83" s="128"/>
      <c r="F83" s="81"/>
      <c r="G83" s="81"/>
      <c r="H83" s="81"/>
      <c r="I83" s="34" t="s">
        <v>139</v>
      </c>
      <c r="J83" s="35" t="s">
        <v>140</v>
      </c>
      <c r="K83" s="35">
        <v>6.5</v>
      </c>
      <c r="L83" s="35">
        <v>6.5</v>
      </c>
      <c r="M83" s="36">
        <v>6.5</v>
      </c>
    </row>
    <row r="84" spans="1:13" ht="30.75" thickBot="1" x14ac:dyDescent="0.3">
      <c r="A84" s="122"/>
      <c r="B84" s="129"/>
      <c r="C84" s="130"/>
      <c r="D84" s="130"/>
      <c r="E84" s="131"/>
      <c r="F84" s="82"/>
      <c r="G84" s="82"/>
      <c r="H84" s="82"/>
      <c r="I84" s="34" t="s">
        <v>141</v>
      </c>
      <c r="J84" s="35" t="s">
        <v>21</v>
      </c>
      <c r="K84" s="35">
        <v>12</v>
      </c>
      <c r="L84" s="35">
        <v>12</v>
      </c>
      <c r="M84" s="36">
        <v>15</v>
      </c>
    </row>
    <row r="85" spans="1:13" x14ac:dyDescent="0.25">
      <c r="A85" s="100" t="s">
        <v>142</v>
      </c>
      <c r="B85" s="74" t="s">
        <v>143</v>
      </c>
      <c r="C85" s="74" t="s">
        <v>144</v>
      </c>
      <c r="D85" s="12"/>
      <c r="E85" s="12" t="s">
        <v>26</v>
      </c>
      <c r="F85" s="61">
        <f>SUM(F86:F88)</f>
        <v>1056.5</v>
      </c>
      <c r="G85" s="61">
        <f>SUM(G86:G88)</f>
        <v>1455.8</v>
      </c>
      <c r="H85" s="61">
        <f>SUM(H86:H88)</f>
        <v>303</v>
      </c>
      <c r="I85" s="12" t="s">
        <v>145</v>
      </c>
      <c r="J85" s="13" t="s">
        <v>21</v>
      </c>
      <c r="K85" s="13">
        <v>4</v>
      </c>
      <c r="L85" s="13">
        <v>6</v>
      </c>
      <c r="M85" s="29">
        <v>3</v>
      </c>
    </row>
    <row r="86" spans="1:13" x14ac:dyDescent="0.25">
      <c r="A86" s="101"/>
      <c r="B86" s="78"/>
      <c r="C86" s="78"/>
      <c r="D86" s="15" t="s">
        <v>65</v>
      </c>
      <c r="E86" s="15"/>
      <c r="F86" s="62">
        <v>831.5</v>
      </c>
      <c r="G86" s="62">
        <v>1006.3</v>
      </c>
      <c r="H86" s="62">
        <v>237.1</v>
      </c>
      <c r="I86" s="15" t="s">
        <v>146</v>
      </c>
      <c r="J86" s="16" t="s">
        <v>21</v>
      </c>
      <c r="K86" s="16">
        <v>1</v>
      </c>
      <c r="L86" s="16"/>
      <c r="M86" s="30"/>
    </row>
    <row r="87" spans="1:13" x14ac:dyDescent="0.25">
      <c r="A87" s="101"/>
      <c r="B87" s="78"/>
      <c r="C87" s="78"/>
      <c r="D87" s="15" t="s">
        <v>25</v>
      </c>
      <c r="E87" s="15"/>
      <c r="F87" s="62">
        <v>78.2</v>
      </c>
      <c r="G87" s="62">
        <v>449.5</v>
      </c>
      <c r="H87" s="62">
        <v>65.900000000000006</v>
      </c>
      <c r="I87" s="83" t="s">
        <v>147</v>
      </c>
      <c r="J87" s="112" t="s">
        <v>21</v>
      </c>
      <c r="K87" s="112"/>
      <c r="L87" s="112">
        <v>2</v>
      </c>
      <c r="M87" s="114"/>
    </row>
    <row r="88" spans="1:13" ht="15.75" thickBot="1" x14ac:dyDescent="0.3">
      <c r="A88" s="102"/>
      <c r="B88" s="75"/>
      <c r="C88" s="75"/>
      <c r="D88" s="15" t="s">
        <v>60</v>
      </c>
      <c r="E88" s="15"/>
      <c r="F88" s="62">
        <v>146.80000000000001</v>
      </c>
      <c r="G88" s="62"/>
      <c r="H88" s="62"/>
      <c r="I88" s="75"/>
      <c r="J88" s="113"/>
      <c r="K88" s="113"/>
      <c r="L88" s="113"/>
      <c r="M88" s="115"/>
    </row>
    <row r="89" spans="1:13" x14ac:dyDescent="0.25">
      <c r="A89" s="100" t="s">
        <v>148</v>
      </c>
      <c r="B89" s="74" t="s">
        <v>149</v>
      </c>
      <c r="C89" s="74" t="s">
        <v>150</v>
      </c>
      <c r="D89" s="74" t="s">
        <v>40</v>
      </c>
      <c r="E89" s="74" t="s">
        <v>26</v>
      </c>
      <c r="F89" s="76">
        <f>SUM(F90:F90)+326.7</f>
        <v>326.7</v>
      </c>
      <c r="G89" s="76">
        <f>SUM(G90:G90)</f>
        <v>0</v>
      </c>
      <c r="H89" s="76">
        <f>SUM(H90:H90)</f>
        <v>0</v>
      </c>
      <c r="I89" s="12" t="s">
        <v>151</v>
      </c>
      <c r="J89" s="13" t="s">
        <v>21</v>
      </c>
      <c r="K89" s="13">
        <v>4</v>
      </c>
      <c r="L89" s="13"/>
      <c r="M89" s="29"/>
    </row>
    <row r="90" spans="1:13" ht="30.75" thickBot="1" x14ac:dyDescent="0.3">
      <c r="A90" s="102"/>
      <c r="B90" s="75"/>
      <c r="C90" s="75"/>
      <c r="D90" s="75"/>
      <c r="E90" s="75"/>
      <c r="F90" s="77"/>
      <c r="G90" s="77"/>
      <c r="H90" s="77"/>
      <c r="I90" s="15" t="s">
        <v>152</v>
      </c>
      <c r="J90" s="16" t="s">
        <v>126</v>
      </c>
      <c r="K90" s="16">
        <v>500</v>
      </c>
      <c r="L90" s="16">
        <v>550</v>
      </c>
      <c r="M90" s="30">
        <v>550</v>
      </c>
    </row>
    <row r="91" spans="1:13" x14ac:dyDescent="0.25">
      <c r="A91" s="100" t="s">
        <v>153</v>
      </c>
      <c r="B91" s="74" t="s">
        <v>154</v>
      </c>
      <c r="C91" s="74" t="s">
        <v>155</v>
      </c>
      <c r="D91" s="12"/>
      <c r="E91" s="12" t="s">
        <v>26</v>
      </c>
      <c r="F91" s="61">
        <f>SUM(F92:F95)</f>
        <v>606.29999999999995</v>
      </c>
      <c r="G91" s="61">
        <f>SUM(G92:G95)</f>
        <v>725.19999999999993</v>
      </c>
      <c r="H91" s="61">
        <f>SUM(H92:H95)</f>
        <v>435.2</v>
      </c>
      <c r="I91" s="74" t="s">
        <v>156</v>
      </c>
      <c r="J91" s="116" t="s">
        <v>157</v>
      </c>
      <c r="K91" s="116">
        <v>6</v>
      </c>
      <c r="L91" s="116">
        <v>9</v>
      </c>
      <c r="M91" s="118">
        <v>6</v>
      </c>
    </row>
    <row r="92" spans="1:13" x14ac:dyDescent="0.25">
      <c r="A92" s="101"/>
      <c r="B92" s="78"/>
      <c r="C92" s="78"/>
      <c r="D92" s="15" t="s">
        <v>65</v>
      </c>
      <c r="E92" s="15"/>
      <c r="F92" s="62">
        <v>369.9</v>
      </c>
      <c r="G92" s="62">
        <v>629.9</v>
      </c>
      <c r="H92" s="62">
        <v>369.9</v>
      </c>
      <c r="I92" s="78"/>
      <c r="J92" s="117"/>
      <c r="K92" s="117"/>
      <c r="L92" s="117"/>
      <c r="M92" s="119"/>
    </row>
    <row r="93" spans="1:13" x14ac:dyDescent="0.25">
      <c r="A93" s="101"/>
      <c r="B93" s="78"/>
      <c r="C93" s="78"/>
      <c r="D93" s="15" t="s">
        <v>25</v>
      </c>
      <c r="E93" s="15"/>
      <c r="F93" s="62">
        <v>6</v>
      </c>
      <c r="G93" s="62">
        <v>95.3</v>
      </c>
      <c r="H93" s="62">
        <v>65.3</v>
      </c>
      <c r="I93" s="78"/>
      <c r="J93" s="117"/>
      <c r="K93" s="117"/>
      <c r="L93" s="117"/>
      <c r="M93" s="119"/>
    </row>
    <row r="94" spans="1:13" x14ac:dyDescent="0.25">
      <c r="A94" s="101"/>
      <c r="B94" s="78"/>
      <c r="C94" s="78"/>
      <c r="D94" s="15" t="s">
        <v>40</v>
      </c>
      <c r="E94" s="15"/>
      <c r="F94" s="62">
        <v>165.1</v>
      </c>
      <c r="G94" s="62">
        <v>0</v>
      </c>
      <c r="H94" s="62">
        <v>0</v>
      </c>
      <c r="I94" s="78"/>
      <c r="J94" s="117"/>
      <c r="K94" s="117"/>
      <c r="L94" s="117"/>
      <c r="M94" s="119"/>
    </row>
    <row r="95" spans="1:13" ht="15.75" thickBot="1" x14ac:dyDescent="0.3">
      <c r="A95" s="102"/>
      <c r="B95" s="75"/>
      <c r="C95" s="75"/>
      <c r="D95" s="15" t="s">
        <v>60</v>
      </c>
      <c r="E95" s="15"/>
      <c r="F95" s="62">
        <v>65.3</v>
      </c>
      <c r="G95" s="62">
        <v>0</v>
      </c>
      <c r="H95" s="62">
        <v>0</v>
      </c>
      <c r="I95" s="75"/>
      <c r="J95" s="113"/>
      <c r="K95" s="113"/>
      <c r="L95" s="113"/>
      <c r="M95" s="115"/>
    </row>
    <row r="96" spans="1:13" ht="28.5" customHeight="1" thickBot="1" x14ac:dyDescent="0.3">
      <c r="A96" s="5" t="s">
        <v>158</v>
      </c>
      <c r="B96" s="6" t="s">
        <v>159</v>
      </c>
      <c r="C96" s="106" t="s">
        <v>160</v>
      </c>
      <c r="D96" s="107"/>
      <c r="E96" s="108"/>
      <c r="F96" s="65">
        <f>SUM(F97:F97)</f>
        <v>10865</v>
      </c>
      <c r="G96" s="65">
        <f>SUM(G97:G97)</f>
        <v>5573.4</v>
      </c>
      <c r="H96" s="65">
        <f>SUM(H97:H97)</f>
        <v>1500</v>
      </c>
      <c r="I96" s="103"/>
      <c r="J96" s="104"/>
      <c r="K96" s="104"/>
      <c r="L96" s="104"/>
      <c r="M96" s="105"/>
    </row>
    <row r="97" spans="1:13" ht="30" x14ac:dyDescent="0.25">
      <c r="A97" s="120" t="s">
        <v>161</v>
      </c>
      <c r="B97" s="123" t="s">
        <v>162</v>
      </c>
      <c r="C97" s="124"/>
      <c r="D97" s="124"/>
      <c r="E97" s="125"/>
      <c r="F97" s="80">
        <f>F98+F99+F100+F106+F109+F110+F113+F116+F120</f>
        <v>10865</v>
      </c>
      <c r="G97" s="80">
        <f>G98+G99+G100+G106+G109+G110+G113+G116+G120</f>
        <v>5573.4</v>
      </c>
      <c r="H97" s="80">
        <f>H98+H99+H100+H106+H109+H110+H113+H116+H120</f>
        <v>1500</v>
      </c>
      <c r="I97" s="8" t="s">
        <v>163</v>
      </c>
      <c r="J97" s="9" t="s">
        <v>21</v>
      </c>
      <c r="K97" s="9">
        <v>20</v>
      </c>
      <c r="L97" s="9">
        <v>21</v>
      </c>
      <c r="M97" s="28">
        <v>22</v>
      </c>
    </row>
    <row r="98" spans="1:13" ht="31.5" customHeight="1" x14ac:dyDescent="0.25">
      <c r="A98" s="121"/>
      <c r="B98" s="126"/>
      <c r="C98" s="127"/>
      <c r="D98" s="127"/>
      <c r="E98" s="128"/>
      <c r="F98" s="81"/>
      <c r="G98" s="81"/>
      <c r="H98" s="81"/>
      <c r="I98" s="34" t="s">
        <v>164</v>
      </c>
      <c r="J98" s="35" t="s">
        <v>21</v>
      </c>
      <c r="K98" s="35">
        <v>13</v>
      </c>
      <c r="L98" s="35">
        <v>15</v>
      </c>
      <c r="M98" s="36">
        <v>16</v>
      </c>
    </row>
    <row r="99" spans="1:13" ht="45.75" thickBot="1" x14ac:dyDescent="0.3">
      <c r="A99" s="122"/>
      <c r="B99" s="129"/>
      <c r="C99" s="130"/>
      <c r="D99" s="130"/>
      <c r="E99" s="131"/>
      <c r="F99" s="82"/>
      <c r="G99" s="82"/>
      <c r="H99" s="82"/>
      <c r="I99" s="34" t="s">
        <v>165</v>
      </c>
      <c r="J99" s="35" t="s">
        <v>29</v>
      </c>
      <c r="K99" s="35">
        <v>75</v>
      </c>
      <c r="L99" s="35">
        <v>75</v>
      </c>
      <c r="M99" s="36">
        <v>75</v>
      </c>
    </row>
    <row r="100" spans="1:13" x14ac:dyDescent="0.25">
      <c r="A100" s="100" t="s">
        <v>166</v>
      </c>
      <c r="B100" s="74" t="s">
        <v>167</v>
      </c>
      <c r="C100" s="74" t="s">
        <v>168</v>
      </c>
      <c r="D100" s="12"/>
      <c r="E100" s="12" t="s">
        <v>26</v>
      </c>
      <c r="F100" s="61">
        <f>SUM(F101:F105)</f>
        <v>9784.5</v>
      </c>
      <c r="G100" s="61">
        <f>SUM(G101:G105)</f>
        <v>73.400000000000006</v>
      </c>
      <c r="H100" s="61">
        <f>SUM(H101:H105)</f>
        <v>0</v>
      </c>
      <c r="I100" s="12" t="s">
        <v>169</v>
      </c>
      <c r="J100" s="13" t="s">
        <v>29</v>
      </c>
      <c r="K100" s="13">
        <v>80</v>
      </c>
      <c r="L100" s="13">
        <v>100</v>
      </c>
      <c r="M100" s="29"/>
    </row>
    <row r="101" spans="1:13" x14ac:dyDescent="0.25">
      <c r="A101" s="101"/>
      <c r="B101" s="78"/>
      <c r="C101" s="78"/>
      <c r="D101" s="15" t="s">
        <v>65</v>
      </c>
      <c r="E101" s="15"/>
      <c r="F101" s="62">
        <v>2358</v>
      </c>
      <c r="G101" s="62">
        <v>0</v>
      </c>
      <c r="H101" s="62">
        <v>0</v>
      </c>
      <c r="I101" s="83" t="s">
        <v>170</v>
      </c>
      <c r="J101" s="112" t="s">
        <v>29</v>
      </c>
      <c r="K101" s="112">
        <v>80</v>
      </c>
      <c r="L101" s="112">
        <v>100</v>
      </c>
      <c r="M101" s="114"/>
    </row>
    <row r="102" spans="1:13" x14ac:dyDescent="0.25">
      <c r="A102" s="101"/>
      <c r="B102" s="78"/>
      <c r="C102" s="78"/>
      <c r="D102" s="15" t="s">
        <v>60</v>
      </c>
      <c r="E102" s="15"/>
      <c r="F102" s="62">
        <v>1656.1</v>
      </c>
      <c r="G102" s="62"/>
      <c r="H102" s="62"/>
      <c r="I102" s="78"/>
      <c r="J102" s="117"/>
      <c r="K102" s="117"/>
      <c r="L102" s="117"/>
      <c r="M102" s="119"/>
    </row>
    <row r="103" spans="1:13" x14ac:dyDescent="0.25">
      <c r="A103" s="101"/>
      <c r="B103" s="78"/>
      <c r="C103" s="78"/>
      <c r="D103" s="15" t="s">
        <v>25</v>
      </c>
      <c r="E103" s="15"/>
      <c r="F103" s="62">
        <v>2074.4</v>
      </c>
      <c r="G103" s="62">
        <v>73.400000000000006</v>
      </c>
      <c r="H103" s="62"/>
      <c r="I103" s="78"/>
      <c r="J103" s="117"/>
      <c r="K103" s="117"/>
      <c r="L103" s="117"/>
      <c r="M103" s="119"/>
    </row>
    <row r="104" spans="1:13" x14ac:dyDescent="0.25">
      <c r="A104" s="101"/>
      <c r="B104" s="78"/>
      <c r="C104" s="78"/>
      <c r="D104" s="15" t="s">
        <v>171</v>
      </c>
      <c r="E104" s="15"/>
      <c r="F104" s="62">
        <v>1050</v>
      </c>
      <c r="G104" s="62"/>
      <c r="H104" s="62"/>
      <c r="I104" s="78"/>
      <c r="J104" s="117"/>
      <c r="K104" s="117"/>
      <c r="L104" s="117"/>
      <c r="M104" s="119"/>
    </row>
    <row r="105" spans="1:13" ht="15.75" thickBot="1" x14ac:dyDescent="0.3">
      <c r="A105" s="102"/>
      <c r="B105" s="75"/>
      <c r="C105" s="75"/>
      <c r="D105" s="15" t="s">
        <v>40</v>
      </c>
      <c r="E105" s="15"/>
      <c r="F105" s="62">
        <v>2646</v>
      </c>
      <c r="G105" s="62"/>
      <c r="H105" s="62"/>
      <c r="I105" s="75"/>
      <c r="J105" s="113"/>
      <c r="K105" s="113"/>
      <c r="L105" s="113"/>
      <c r="M105" s="115"/>
    </row>
    <row r="106" spans="1:13" x14ac:dyDescent="0.25">
      <c r="A106" s="100" t="s">
        <v>172</v>
      </c>
      <c r="B106" s="74" t="s">
        <v>173</v>
      </c>
      <c r="C106" s="74" t="s">
        <v>174</v>
      </c>
      <c r="D106" s="12"/>
      <c r="E106" s="12" t="s">
        <v>26</v>
      </c>
      <c r="F106" s="61">
        <f>SUM(F107:F108)</f>
        <v>100</v>
      </c>
      <c r="G106" s="61">
        <f>SUM(G107:G108)</f>
        <v>2900</v>
      </c>
      <c r="H106" s="61">
        <f>SUM(H107:H108)</f>
        <v>0</v>
      </c>
      <c r="I106" s="74" t="s">
        <v>175</v>
      </c>
      <c r="J106" s="116" t="s">
        <v>29</v>
      </c>
      <c r="K106" s="116">
        <v>20</v>
      </c>
      <c r="L106" s="116">
        <v>100</v>
      </c>
      <c r="M106" s="118"/>
    </row>
    <row r="107" spans="1:13" x14ac:dyDescent="0.25">
      <c r="A107" s="101"/>
      <c r="B107" s="78"/>
      <c r="C107" s="78"/>
      <c r="D107" s="15" t="s">
        <v>25</v>
      </c>
      <c r="E107" s="15"/>
      <c r="F107" s="62">
        <v>100</v>
      </c>
      <c r="G107" s="62">
        <v>1400</v>
      </c>
      <c r="H107" s="62">
        <v>0</v>
      </c>
      <c r="I107" s="78"/>
      <c r="J107" s="117"/>
      <c r="K107" s="117"/>
      <c r="L107" s="117"/>
      <c r="M107" s="119"/>
    </row>
    <row r="108" spans="1:13" ht="15.75" thickBot="1" x14ac:dyDescent="0.3">
      <c r="A108" s="102"/>
      <c r="B108" s="75"/>
      <c r="C108" s="75"/>
      <c r="D108" s="15" t="s">
        <v>171</v>
      </c>
      <c r="E108" s="15"/>
      <c r="F108" s="62">
        <v>0</v>
      </c>
      <c r="G108" s="62">
        <v>1500</v>
      </c>
      <c r="H108" s="62">
        <v>0</v>
      </c>
      <c r="I108" s="75"/>
      <c r="J108" s="113"/>
      <c r="K108" s="113"/>
      <c r="L108" s="113"/>
      <c r="M108" s="115"/>
    </row>
    <row r="109" spans="1:13" ht="45.75" thickBot="1" x14ac:dyDescent="0.3">
      <c r="A109" s="10" t="s">
        <v>176</v>
      </c>
      <c r="B109" s="11" t="s">
        <v>177</v>
      </c>
      <c r="C109" s="12" t="s">
        <v>178</v>
      </c>
      <c r="D109" s="12" t="s">
        <v>25</v>
      </c>
      <c r="E109" s="12" t="s">
        <v>26</v>
      </c>
      <c r="F109" s="66">
        <v>70</v>
      </c>
      <c r="G109" s="66">
        <v>0</v>
      </c>
      <c r="H109" s="66">
        <v>0</v>
      </c>
      <c r="I109" s="12" t="s">
        <v>27</v>
      </c>
      <c r="J109" s="13" t="s">
        <v>21</v>
      </c>
      <c r="K109" s="13">
        <v>1</v>
      </c>
      <c r="L109" s="13"/>
      <c r="M109" s="29"/>
    </row>
    <row r="110" spans="1:13" ht="15" customHeight="1" x14ac:dyDescent="0.25">
      <c r="A110" s="100" t="s">
        <v>179</v>
      </c>
      <c r="B110" s="74" t="s">
        <v>180</v>
      </c>
      <c r="C110" s="74" t="s">
        <v>174</v>
      </c>
      <c r="D110" s="12"/>
      <c r="E110" s="12" t="s">
        <v>26</v>
      </c>
      <c r="F110" s="61">
        <f>SUM(F111:F112)</f>
        <v>85</v>
      </c>
      <c r="G110" s="61">
        <f>SUM(G111:G112)</f>
        <v>0</v>
      </c>
      <c r="H110" s="61">
        <f>SUM(H111:H112)</f>
        <v>0</v>
      </c>
      <c r="I110" s="47" t="s">
        <v>181</v>
      </c>
      <c r="J110" s="47" t="s">
        <v>21</v>
      </c>
      <c r="K110" s="50">
        <v>1</v>
      </c>
      <c r="L110" s="47"/>
      <c r="M110" s="48"/>
    </row>
    <row r="111" spans="1:13" x14ac:dyDescent="0.25">
      <c r="A111" s="101"/>
      <c r="B111" s="78"/>
      <c r="C111" s="78"/>
      <c r="D111" s="15" t="s">
        <v>25</v>
      </c>
      <c r="E111" s="15"/>
      <c r="F111" s="62">
        <v>70</v>
      </c>
      <c r="G111" s="62">
        <v>0</v>
      </c>
      <c r="H111" s="62">
        <v>0</v>
      </c>
      <c r="I111" s="54" t="s">
        <v>328</v>
      </c>
      <c r="J111" s="55" t="s">
        <v>29</v>
      </c>
      <c r="K111" s="55">
        <v>100</v>
      </c>
      <c r="L111" s="58"/>
      <c r="M111" s="59"/>
    </row>
    <row r="112" spans="1:13" ht="15.75" thickBot="1" x14ac:dyDescent="0.3">
      <c r="A112" s="102"/>
      <c r="B112" s="75"/>
      <c r="C112" s="75"/>
      <c r="D112" s="15" t="s">
        <v>40</v>
      </c>
      <c r="E112" s="15"/>
      <c r="F112" s="62">
        <v>15</v>
      </c>
      <c r="G112" s="62">
        <v>0</v>
      </c>
      <c r="H112" s="62">
        <v>0</v>
      </c>
      <c r="I112" s="56" t="s">
        <v>329</v>
      </c>
      <c r="J112" s="57" t="s">
        <v>330</v>
      </c>
      <c r="K112" s="60">
        <v>100</v>
      </c>
      <c r="L112" s="51"/>
      <c r="M112" s="52"/>
    </row>
    <row r="113" spans="1:13" x14ac:dyDescent="0.25">
      <c r="A113" s="100" t="s">
        <v>182</v>
      </c>
      <c r="B113" s="74" t="s">
        <v>183</v>
      </c>
      <c r="C113" s="74" t="s">
        <v>184</v>
      </c>
      <c r="D113" s="12"/>
      <c r="E113" s="12" t="s">
        <v>26</v>
      </c>
      <c r="F113" s="61">
        <f>SUM(F114:F115)</f>
        <v>50</v>
      </c>
      <c r="G113" s="61">
        <f>SUM(G114:G115)</f>
        <v>1500</v>
      </c>
      <c r="H113" s="61">
        <f>SUM(H114:H115)</f>
        <v>1500</v>
      </c>
      <c r="I113" s="12" t="s">
        <v>185</v>
      </c>
      <c r="J113" s="13" t="s">
        <v>21</v>
      </c>
      <c r="K113" s="13">
        <v>1</v>
      </c>
      <c r="L113" s="13"/>
      <c r="M113" s="29"/>
    </row>
    <row r="114" spans="1:13" x14ac:dyDescent="0.25">
      <c r="A114" s="101"/>
      <c r="B114" s="78"/>
      <c r="C114" s="78"/>
      <c r="D114" s="15" t="s">
        <v>25</v>
      </c>
      <c r="E114" s="15"/>
      <c r="F114" s="62">
        <v>50</v>
      </c>
      <c r="G114" s="62">
        <v>1000</v>
      </c>
      <c r="H114" s="62">
        <v>1500</v>
      </c>
      <c r="I114" s="83" t="s">
        <v>169</v>
      </c>
      <c r="J114" s="112" t="s">
        <v>29</v>
      </c>
      <c r="K114" s="112"/>
      <c r="L114" s="112">
        <v>50</v>
      </c>
      <c r="M114" s="114">
        <v>100</v>
      </c>
    </row>
    <row r="115" spans="1:13" ht="15.75" thickBot="1" x14ac:dyDescent="0.3">
      <c r="A115" s="102"/>
      <c r="B115" s="75"/>
      <c r="C115" s="75"/>
      <c r="D115" s="15" t="s">
        <v>171</v>
      </c>
      <c r="E115" s="15"/>
      <c r="F115" s="62"/>
      <c r="G115" s="62">
        <v>500</v>
      </c>
      <c r="H115" s="62"/>
      <c r="I115" s="75"/>
      <c r="J115" s="113"/>
      <c r="K115" s="113"/>
      <c r="L115" s="113"/>
      <c r="M115" s="115"/>
    </row>
    <row r="116" spans="1:13" ht="30" x14ac:dyDescent="0.25">
      <c r="A116" s="100" t="s">
        <v>186</v>
      </c>
      <c r="B116" s="74" t="s">
        <v>187</v>
      </c>
      <c r="C116" s="74" t="s">
        <v>174</v>
      </c>
      <c r="D116" s="12"/>
      <c r="E116" s="12" t="s">
        <v>26</v>
      </c>
      <c r="F116" s="61">
        <f>SUM(F117:F119)</f>
        <v>725.5</v>
      </c>
      <c r="G116" s="61">
        <f>SUM(G117:G119)</f>
        <v>300</v>
      </c>
      <c r="H116" s="61">
        <f>SUM(H117:H119)</f>
        <v>0</v>
      </c>
      <c r="I116" s="12" t="s">
        <v>188</v>
      </c>
      <c r="J116" s="13" t="s">
        <v>29</v>
      </c>
      <c r="K116" s="13">
        <v>100</v>
      </c>
      <c r="L116" s="13"/>
      <c r="M116" s="29"/>
    </row>
    <row r="117" spans="1:13" ht="30" x14ac:dyDescent="0.25">
      <c r="A117" s="101"/>
      <c r="B117" s="78"/>
      <c r="C117" s="78"/>
      <c r="D117" s="15" t="s">
        <v>171</v>
      </c>
      <c r="E117" s="15"/>
      <c r="F117" s="62">
        <v>279</v>
      </c>
      <c r="G117" s="62">
        <v>0</v>
      </c>
      <c r="H117" s="62">
        <v>0</v>
      </c>
      <c r="I117" s="15" t="s">
        <v>189</v>
      </c>
      <c r="J117" s="16" t="s">
        <v>29</v>
      </c>
      <c r="K117" s="16">
        <v>100</v>
      </c>
      <c r="L117" s="16"/>
      <c r="M117" s="30"/>
    </row>
    <row r="118" spans="1:13" ht="30" customHeight="1" x14ac:dyDescent="0.25">
      <c r="A118" s="101"/>
      <c r="B118" s="78"/>
      <c r="C118" s="78"/>
      <c r="D118" s="15" t="s">
        <v>25</v>
      </c>
      <c r="E118" s="15"/>
      <c r="F118" s="62">
        <v>221</v>
      </c>
      <c r="G118" s="62">
        <v>300</v>
      </c>
      <c r="H118" s="62">
        <v>0</v>
      </c>
      <c r="I118" s="14" t="s">
        <v>190</v>
      </c>
      <c r="J118" s="14" t="s">
        <v>21</v>
      </c>
      <c r="K118" s="16"/>
      <c r="L118" s="16">
        <v>1</v>
      </c>
      <c r="M118" s="53"/>
    </row>
    <row r="119" spans="1:13" ht="30.75" thickBot="1" x14ac:dyDescent="0.3">
      <c r="A119" s="102"/>
      <c r="B119" s="75"/>
      <c r="C119" s="75"/>
      <c r="D119" s="15" t="s">
        <v>40</v>
      </c>
      <c r="E119" s="15"/>
      <c r="F119" s="62">
        <v>225.5</v>
      </c>
      <c r="G119" s="62"/>
      <c r="H119" s="62"/>
      <c r="I119" s="51" t="s">
        <v>327</v>
      </c>
      <c r="J119" s="51" t="s">
        <v>247</v>
      </c>
      <c r="K119" s="42">
        <v>4</v>
      </c>
      <c r="L119" s="42"/>
      <c r="M119" s="52"/>
    </row>
    <row r="120" spans="1:13" ht="30" x14ac:dyDescent="0.25">
      <c r="A120" s="100" t="s">
        <v>191</v>
      </c>
      <c r="B120" s="74" t="s">
        <v>192</v>
      </c>
      <c r="C120" s="74" t="s">
        <v>174</v>
      </c>
      <c r="D120" s="12"/>
      <c r="E120" s="12" t="s">
        <v>26</v>
      </c>
      <c r="F120" s="61">
        <f>SUM(F121:F122)</f>
        <v>50</v>
      </c>
      <c r="G120" s="61">
        <f>SUM(G121:G122)</f>
        <v>800</v>
      </c>
      <c r="H120" s="61">
        <f>SUM(H121:H122)</f>
        <v>0</v>
      </c>
      <c r="I120" s="12" t="s">
        <v>193</v>
      </c>
      <c r="J120" s="13" t="s">
        <v>21</v>
      </c>
      <c r="K120" s="13">
        <v>1</v>
      </c>
      <c r="L120" s="13"/>
      <c r="M120" s="29"/>
    </row>
    <row r="121" spans="1:13" ht="30" customHeight="1" x14ac:dyDescent="0.25">
      <c r="A121" s="101"/>
      <c r="B121" s="78"/>
      <c r="C121" s="78"/>
      <c r="D121" s="15" t="s">
        <v>171</v>
      </c>
      <c r="E121" s="15"/>
      <c r="F121" s="62">
        <v>0</v>
      </c>
      <c r="G121" s="62">
        <v>500</v>
      </c>
      <c r="H121" s="62">
        <v>0</v>
      </c>
      <c r="I121" s="83" t="s">
        <v>194</v>
      </c>
      <c r="J121" s="112" t="s">
        <v>29</v>
      </c>
      <c r="K121" s="112"/>
      <c r="L121" s="112">
        <v>100</v>
      </c>
      <c r="M121" s="114"/>
    </row>
    <row r="122" spans="1:13" ht="15.75" thickBot="1" x14ac:dyDescent="0.3">
      <c r="A122" s="102"/>
      <c r="B122" s="75"/>
      <c r="C122" s="75"/>
      <c r="D122" s="15" t="s">
        <v>25</v>
      </c>
      <c r="E122" s="15"/>
      <c r="F122" s="62">
        <v>50</v>
      </c>
      <c r="G122" s="62">
        <v>300</v>
      </c>
      <c r="H122" s="62"/>
      <c r="I122" s="75"/>
      <c r="J122" s="113"/>
      <c r="K122" s="113"/>
      <c r="L122" s="113"/>
      <c r="M122" s="115"/>
    </row>
    <row r="123" spans="1:13" ht="27.75" customHeight="1" thickBot="1" x14ac:dyDescent="0.3">
      <c r="A123" s="5" t="s">
        <v>195</v>
      </c>
      <c r="B123" s="6" t="s">
        <v>196</v>
      </c>
      <c r="C123" s="106" t="s">
        <v>197</v>
      </c>
      <c r="D123" s="107"/>
      <c r="E123" s="108"/>
      <c r="F123" s="65">
        <f>F124+F186</f>
        <v>28320.499999999996</v>
      </c>
      <c r="G123" s="65">
        <f>G124+G186</f>
        <v>25723.599999999999</v>
      </c>
      <c r="H123" s="65">
        <f>H124+H186</f>
        <v>12229.8</v>
      </c>
      <c r="I123" s="103"/>
      <c r="J123" s="104"/>
      <c r="K123" s="104"/>
      <c r="L123" s="104"/>
      <c r="M123" s="105"/>
    </row>
    <row r="124" spans="1:13" ht="30" x14ac:dyDescent="0.25">
      <c r="A124" s="120" t="s">
        <v>198</v>
      </c>
      <c r="B124" s="123" t="s">
        <v>199</v>
      </c>
      <c r="C124" s="124"/>
      <c r="D124" s="124"/>
      <c r="E124" s="125"/>
      <c r="F124" s="80">
        <f>F125+F126+F127+F128+F129+F130+F135+F139+F142+F145+F146+F148+F153+F158+F162+F167+F171+F176+F180+F185</f>
        <v>28320.499999999996</v>
      </c>
      <c r="G124" s="80">
        <f>G125+G126+G127+G128+G129+G130+G135+G139+G142+G145+G146+G148+G153+G158+G162+G167+G171+G176+G180+G185</f>
        <v>25373.599999999999</v>
      </c>
      <c r="H124" s="80">
        <f>H125+H126+H127+H128+H129+H130+H135+H139+H142+H145+H146+H148+H153+H158+H162+H167+H171+H176+H180+H185</f>
        <v>12229.8</v>
      </c>
      <c r="I124" s="8" t="s">
        <v>200</v>
      </c>
      <c r="J124" s="9" t="s">
        <v>21</v>
      </c>
      <c r="K124" s="9">
        <v>20</v>
      </c>
      <c r="L124" s="9">
        <v>21</v>
      </c>
      <c r="M124" s="28">
        <v>22</v>
      </c>
    </row>
    <row r="125" spans="1:13" ht="15.75" customHeight="1" x14ac:dyDescent="0.25">
      <c r="A125" s="121"/>
      <c r="B125" s="126"/>
      <c r="C125" s="127"/>
      <c r="D125" s="127"/>
      <c r="E125" s="128"/>
      <c r="F125" s="81"/>
      <c r="G125" s="81"/>
      <c r="H125" s="81"/>
      <c r="I125" s="34" t="s">
        <v>201</v>
      </c>
      <c r="J125" s="35" t="s">
        <v>21</v>
      </c>
      <c r="K125" s="35">
        <v>31</v>
      </c>
      <c r="L125" s="35">
        <v>31</v>
      </c>
      <c r="M125" s="36">
        <v>32</v>
      </c>
    </row>
    <row r="126" spans="1:13" ht="30" x14ac:dyDescent="0.25">
      <c r="A126" s="121"/>
      <c r="B126" s="126"/>
      <c r="C126" s="127"/>
      <c r="D126" s="127"/>
      <c r="E126" s="128"/>
      <c r="F126" s="81"/>
      <c r="G126" s="81"/>
      <c r="H126" s="81"/>
      <c r="I126" s="34" t="s">
        <v>202</v>
      </c>
      <c r="J126" s="35" t="s">
        <v>21</v>
      </c>
      <c r="K126" s="35">
        <v>16</v>
      </c>
      <c r="L126" s="35">
        <v>17</v>
      </c>
      <c r="M126" s="36">
        <v>18</v>
      </c>
    </row>
    <row r="127" spans="1:13" x14ac:dyDescent="0.25">
      <c r="A127" s="121"/>
      <c r="B127" s="126"/>
      <c r="C127" s="127"/>
      <c r="D127" s="127"/>
      <c r="E127" s="128"/>
      <c r="F127" s="81"/>
      <c r="G127" s="81"/>
      <c r="H127" s="81"/>
      <c r="I127" s="34" t="s">
        <v>203</v>
      </c>
      <c r="J127" s="35" t="s">
        <v>21</v>
      </c>
      <c r="K127" s="35">
        <v>30</v>
      </c>
      <c r="L127" s="35">
        <v>30</v>
      </c>
      <c r="M127" s="36">
        <v>30</v>
      </c>
    </row>
    <row r="128" spans="1:13" ht="30" x14ac:dyDescent="0.25">
      <c r="A128" s="121"/>
      <c r="B128" s="126"/>
      <c r="C128" s="127"/>
      <c r="D128" s="127"/>
      <c r="E128" s="128"/>
      <c r="F128" s="81"/>
      <c r="G128" s="81"/>
      <c r="H128" s="81"/>
      <c r="I128" s="34" t="s">
        <v>204</v>
      </c>
      <c r="J128" s="35" t="s">
        <v>21</v>
      </c>
      <c r="K128" s="35">
        <v>2</v>
      </c>
      <c r="L128" s="35">
        <v>3</v>
      </c>
      <c r="M128" s="36">
        <v>3</v>
      </c>
    </row>
    <row r="129" spans="1:13" ht="18" customHeight="1" thickBot="1" x14ac:dyDescent="0.3">
      <c r="A129" s="122"/>
      <c r="B129" s="129"/>
      <c r="C129" s="130"/>
      <c r="D129" s="130"/>
      <c r="E129" s="131"/>
      <c r="F129" s="82"/>
      <c r="G129" s="82"/>
      <c r="H129" s="82"/>
      <c r="I129" s="34" t="s">
        <v>205</v>
      </c>
      <c r="J129" s="35" t="s">
        <v>21</v>
      </c>
      <c r="K129" s="35">
        <v>9</v>
      </c>
      <c r="L129" s="35">
        <v>9</v>
      </c>
      <c r="M129" s="36">
        <v>9</v>
      </c>
    </row>
    <row r="130" spans="1:13" ht="60" x14ac:dyDescent="0.25">
      <c r="A130" s="100" t="s">
        <v>206</v>
      </c>
      <c r="B130" s="74" t="s">
        <v>207</v>
      </c>
      <c r="C130" s="74" t="s">
        <v>208</v>
      </c>
      <c r="D130" s="12"/>
      <c r="E130" s="12" t="s">
        <v>26</v>
      </c>
      <c r="F130" s="61">
        <f>SUM(F131:F134)</f>
        <v>3800</v>
      </c>
      <c r="G130" s="61">
        <f>SUM(G131:G134)</f>
        <v>4163</v>
      </c>
      <c r="H130" s="61">
        <f>SUM(H131:H134)</f>
        <v>4000</v>
      </c>
      <c r="I130" s="12" t="s">
        <v>209</v>
      </c>
      <c r="J130" s="13" t="s">
        <v>21</v>
      </c>
      <c r="K130" s="13">
        <v>1</v>
      </c>
      <c r="L130" s="13">
        <v>1</v>
      </c>
      <c r="M130" s="29">
        <v>1</v>
      </c>
    </row>
    <row r="131" spans="1:13" ht="76.5" customHeight="1" x14ac:dyDescent="0.25">
      <c r="A131" s="101"/>
      <c r="B131" s="78"/>
      <c r="C131" s="78"/>
      <c r="D131" s="15" t="s">
        <v>25</v>
      </c>
      <c r="E131" s="15"/>
      <c r="F131" s="62">
        <v>3700</v>
      </c>
      <c r="G131" s="62">
        <v>4000</v>
      </c>
      <c r="H131" s="62">
        <v>4000</v>
      </c>
      <c r="I131" s="15" t="s">
        <v>210</v>
      </c>
      <c r="J131" s="16" t="s">
        <v>21</v>
      </c>
      <c r="K131" s="16">
        <v>2</v>
      </c>
      <c r="L131" s="16">
        <v>2</v>
      </c>
      <c r="M131" s="30">
        <v>2</v>
      </c>
    </row>
    <row r="132" spans="1:13" ht="90" x14ac:dyDescent="0.25">
      <c r="A132" s="101"/>
      <c r="B132" s="78"/>
      <c r="C132" s="78"/>
      <c r="D132" s="83" t="s">
        <v>40</v>
      </c>
      <c r="E132" s="83"/>
      <c r="F132" s="84">
        <v>100</v>
      </c>
      <c r="G132" s="84">
        <v>163</v>
      </c>
      <c r="H132" s="84">
        <v>0</v>
      </c>
      <c r="I132" s="15" t="s">
        <v>211</v>
      </c>
      <c r="J132" s="16" t="s">
        <v>21</v>
      </c>
      <c r="K132" s="16">
        <v>5</v>
      </c>
      <c r="L132" s="16">
        <v>2</v>
      </c>
      <c r="M132" s="30">
        <v>1</v>
      </c>
    </row>
    <row r="133" spans="1:13" ht="75" x14ac:dyDescent="0.25">
      <c r="A133" s="101"/>
      <c r="B133" s="78"/>
      <c r="C133" s="78"/>
      <c r="D133" s="78"/>
      <c r="E133" s="78"/>
      <c r="F133" s="132"/>
      <c r="G133" s="132"/>
      <c r="H133" s="132"/>
      <c r="I133" s="15" t="s">
        <v>212</v>
      </c>
      <c r="J133" s="16" t="s">
        <v>21</v>
      </c>
      <c r="K133" s="16">
        <v>3</v>
      </c>
      <c r="L133" s="16">
        <v>2</v>
      </c>
      <c r="M133" s="30">
        <v>1</v>
      </c>
    </row>
    <row r="134" spans="1:13" ht="60.75" thickBot="1" x14ac:dyDescent="0.3">
      <c r="A134" s="102"/>
      <c r="B134" s="75"/>
      <c r="C134" s="75"/>
      <c r="D134" s="75"/>
      <c r="E134" s="75"/>
      <c r="F134" s="85"/>
      <c r="G134" s="85"/>
      <c r="H134" s="85"/>
      <c r="I134" s="15" t="s">
        <v>213</v>
      </c>
      <c r="J134" s="16" t="s">
        <v>21</v>
      </c>
      <c r="K134" s="16">
        <v>1</v>
      </c>
      <c r="L134" s="16">
        <v>1</v>
      </c>
      <c r="M134" s="30">
        <v>1</v>
      </c>
    </row>
    <row r="135" spans="1:13" ht="90" x14ac:dyDescent="0.25">
      <c r="A135" s="100" t="s">
        <v>214</v>
      </c>
      <c r="B135" s="74" t="s">
        <v>215</v>
      </c>
      <c r="C135" s="74" t="s">
        <v>216</v>
      </c>
      <c r="D135" s="12"/>
      <c r="E135" s="12" t="s">
        <v>26</v>
      </c>
      <c r="F135" s="61">
        <f>SUM(F136:F138)</f>
        <v>1201.7</v>
      </c>
      <c r="G135" s="61">
        <f>SUM(G136:G138)</f>
        <v>1471</v>
      </c>
      <c r="H135" s="61">
        <f>SUM(H136:H138)</f>
        <v>1471</v>
      </c>
      <c r="I135" s="12" t="s">
        <v>217</v>
      </c>
      <c r="J135" s="13" t="s">
        <v>21</v>
      </c>
      <c r="K135" s="13">
        <v>6</v>
      </c>
      <c r="L135" s="13">
        <v>6</v>
      </c>
      <c r="M135" s="29">
        <v>6</v>
      </c>
    </row>
    <row r="136" spans="1:13" ht="50.25" customHeight="1" x14ac:dyDescent="0.25">
      <c r="A136" s="101"/>
      <c r="B136" s="78"/>
      <c r="C136" s="78"/>
      <c r="D136" s="15" t="s">
        <v>25</v>
      </c>
      <c r="E136" s="15"/>
      <c r="F136" s="62">
        <v>891</v>
      </c>
      <c r="G136" s="62">
        <v>1471</v>
      </c>
      <c r="H136" s="62">
        <v>1471</v>
      </c>
      <c r="I136" s="15" t="s">
        <v>218</v>
      </c>
      <c r="J136" s="16" t="s">
        <v>21</v>
      </c>
      <c r="K136" s="16"/>
      <c r="L136" s="16">
        <v>3</v>
      </c>
      <c r="M136" s="30">
        <v>3</v>
      </c>
    </row>
    <row r="137" spans="1:13" ht="30" x14ac:dyDescent="0.25">
      <c r="A137" s="101"/>
      <c r="B137" s="78"/>
      <c r="C137" s="78"/>
      <c r="D137" s="83" t="s">
        <v>40</v>
      </c>
      <c r="E137" s="83"/>
      <c r="F137" s="84">
        <v>310.7</v>
      </c>
      <c r="G137" s="84">
        <v>0</v>
      </c>
      <c r="H137" s="84">
        <v>0</v>
      </c>
      <c r="I137" s="15" t="s">
        <v>219</v>
      </c>
      <c r="J137" s="16" t="s">
        <v>21</v>
      </c>
      <c r="K137" s="16"/>
      <c r="L137" s="16">
        <v>1</v>
      </c>
      <c r="M137" s="30">
        <v>1</v>
      </c>
    </row>
    <row r="138" spans="1:13" ht="60.75" thickBot="1" x14ac:dyDescent="0.3">
      <c r="A138" s="102"/>
      <c r="B138" s="75"/>
      <c r="C138" s="75"/>
      <c r="D138" s="75"/>
      <c r="E138" s="75"/>
      <c r="F138" s="85"/>
      <c r="G138" s="85"/>
      <c r="H138" s="85"/>
      <c r="I138" s="15" t="s">
        <v>220</v>
      </c>
      <c r="J138" s="16" t="s">
        <v>21</v>
      </c>
      <c r="K138" s="16"/>
      <c r="L138" s="16">
        <v>2</v>
      </c>
      <c r="M138" s="30">
        <v>1</v>
      </c>
    </row>
    <row r="139" spans="1:13" ht="30" x14ac:dyDescent="0.25">
      <c r="A139" s="100" t="s">
        <v>221</v>
      </c>
      <c r="B139" s="74" t="s">
        <v>222</v>
      </c>
      <c r="C139" s="74" t="s">
        <v>208</v>
      </c>
      <c r="D139" s="74" t="s">
        <v>25</v>
      </c>
      <c r="E139" s="74" t="s">
        <v>26</v>
      </c>
      <c r="F139" s="76">
        <f>SUM(F140:F141)+1000</f>
        <v>1000</v>
      </c>
      <c r="G139" s="76">
        <f>SUM(G140:G141)+1600</f>
        <v>1600</v>
      </c>
      <c r="H139" s="76">
        <f>SUM(H140:H141)+1600</f>
        <v>1600</v>
      </c>
      <c r="I139" s="12" t="s">
        <v>223</v>
      </c>
      <c r="J139" s="13" t="s">
        <v>29</v>
      </c>
      <c r="K139" s="13">
        <v>10</v>
      </c>
      <c r="L139" s="13">
        <v>100</v>
      </c>
      <c r="M139" s="29"/>
    </row>
    <row r="140" spans="1:13" ht="60" x14ac:dyDescent="0.25">
      <c r="A140" s="101"/>
      <c r="B140" s="78"/>
      <c r="C140" s="78"/>
      <c r="D140" s="78"/>
      <c r="E140" s="78"/>
      <c r="F140" s="79"/>
      <c r="G140" s="79"/>
      <c r="H140" s="79"/>
      <c r="I140" s="15" t="s">
        <v>224</v>
      </c>
      <c r="J140" s="16" t="s">
        <v>21</v>
      </c>
      <c r="K140" s="16">
        <v>2</v>
      </c>
      <c r="L140" s="16"/>
      <c r="M140" s="30"/>
    </row>
    <row r="141" spans="1:13" ht="15.75" thickBot="1" x14ac:dyDescent="0.3">
      <c r="A141" s="102"/>
      <c r="B141" s="75"/>
      <c r="C141" s="75"/>
      <c r="D141" s="75"/>
      <c r="E141" s="75"/>
      <c r="F141" s="77"/>
      <c r="G141" s="77"/>
      <c r="H141" s="77"/>
      <c r="I141" s="15" t="s">
        <v>225</v>
      </c>
      <c r="J141" s="16" t="s">
        <v>29</v>
      </c>
      <c r="K141" s="16"/>
      <c r="L141" s="16">
        <v>50</v>
      </c>
      <c r="M141" s="30">
        <v>100</v>
      </c>
    </row>
    <row r="142" spans="1:13" ht="75" x14ac:dyDescent="0.25">
      <c r="A142" s="100" t="s">
        <v>226</v>
      </c>
      <c r="B142" s="74" t="s">
        <v>227</v>
      </c>
      <c r="C142" s="74" t="s">
        <v>208</v>
      </c>
      <c r="D142" s="74" t="s">
        <v>25</v>
      </c>
      <c r="E142" s="74" t="s">
        <v>26</v>
      </c>
      <c r="F142" s="76">
        <f>SUM(F143:F144)+600</f>
        <v>600</v>
      </c>
      <c r="G142" s="76">
        <f>SUM(G143:G144)+900</f>
        <v>900</v>
      </c>
      <c r="H142" s="76">
        <f>SUM(H143:H144)+900</f>
        <v>900</v>
      </c>
      <c r="I142" s="12" t="s">
        <v>228</v>
      </c>
      <c r="J142" s="13" t="s">
        <v>21</v>
      </c>
      <c r="K142" s="13">
        <v>6</v>
      </c>
      <c r="L142" s="13">
        <v>4</v>
      </c>
      <c r="M142" s="29">
        <v>4</v>
      </c>
    </row>
    <row r="143" spans="1:13" ht="45" x14ac:dyDescent="0.25">
      <c r="A143" s="101"/>
      <c r="B143" s="78"/>
      <c r="C143" s="78"/>
      <c r="D143" s="78"/>
      <c r="E143" s="78"/>
      <c r="F143" s="79"/>
      <c r="G143" s="79"/>
      <c r="H143" s="79"/>
      <c r="I143" s="15" t="s">
        <v>229</v>
      </c>
      <c r="J143" s="16" t="s">
        <v>21</v>
      </c>
      <c r="K143" s="16">
        <v>3</v>
      </c>
      <c r="L143" s="16"/>
      <c r="M143" s="30"/>
    </row>
    <row r="144" spans="1:13" ht="75.75" thickBot="1" x14ac:dyDescent="0.3">
      <c r="A144" s="102"/>
      <c r="B144" s="75"/>
      <c r="C144" s="75"/>
      <c r="D144" s="75"/>
      <c r="E144" s="75"/>
      <c r="F144" s="77"/>
      <c r="G144" s="77"/>
      <c r="H144" s="77"/>
      <c r="I144" s="15" t="s">
        <v>230</v>
      </c>
      <c r="J144" s="16" t="s">
        <v>21</v>
      </c>
      <c r="K144" s="16">
        <v>9</v>
      </c>
      <c r="L144" s="16">
        <v>14</v>
      </c>
      <c r="M144" s="30">
        <v>14</v>
      </c>
    </row>
    <row r="145" spans="1:13" ht="45.75" thickBot="1" x14ac:dyDescent="0.3">
      <c r="A145" s="10" t="s">
        <v>231</v>
      </c>
      <c r="B145" s="11" t="s">
        <v>232</v>
      </c>
      <c r="C145" s="12" t="s">
        <v>197</v>
      </c>
      <c r="D145" s="12" t="s">
        <v>25</v>
      </c>
      <c r="E145" s="12" t="s">
        <v>26</v>
      </c>
      <c r="F145" s="66">
        <v>100</v>
      </c>
      <c r="G145" s="66">
        <v>100</v>
      </c>
      <c r="H145" s="66">
        <v>100</v>
      </c>
      <c r="I145" s="12" t="s">
        <v>233</v>
      </c>
      <c r="J145" s="13" t="s">
        <v>29</v>
      </c>
      <c r="K145" s="13">
        <v>100</v>
      </c>
      <c r="L145" s="13">
        <v>100</v>
      </c>
      <c r="M145" s="29">
        <v>100</v>
      </c>
    </row>
    <row r="146" spans="1:13" ht="30" x14ac:dyDescent="0.25">
      <c r="A146" s="100" t="s">
        <v>234</v>
      </c>
      <c r="B146" s="74" t="s">
        <v>235</v>
      </c>
      <c r="C146" s="74" t="s">
        <v>236</v>
      </c>
      <c r="D146" s="74" t="s">
        <v>25</v>
      </c>
      <c r="E146" s="74" t="s">
        <v>26</v>
      </c>
      <c r="F146" s="76">
        <f>SUM(F147:F147)+500</f>
        <v>500</v>
      </c>
      <c r="G146" s="76">
        <f>SUM(G147:G147)+2150</f>
        <v>2150</v>
      </c>
      <c r="H146" s="76">
        <f>SUM(H147:H147)</f>
        <v>0</v>
      </c>
      <c r="I146" s="12" t="s">
        <v>237</v>
      </c>
      <c r="J146" s="13" t="s">
        <v>29</v>
      </c>
      <c r="K146" s="13">
        <v>48</v>
      </c>
      <c r="L146" s="13">
        <v>100</v>
      </c>
      <c r="M146" s="29"/>
    </row>
    <row r="147" spans="1:13" ht="30.75" thickBot="1" x14ac:dyDescent="0.3">
      <c r="A147" s="102"/>
      <c r="B147" s="75"/>
      <c r="C147" s="75"/>
      <c r="D147" s="75"/>
      <c r="E147" s="75"/>
      <c r="F147" s="77"/>
      <c r="G147" s="77"/>
      <c r="H147" s="77"/>
      <c r="I147" s="15" t="s">
        <v>238</v>
      </c>
      <c r="J147" s="16" t="s">
        <v>29</v>
      </c>
      <c r="K147" s="16">
        <v>100</v>
      </c>
      <c r="L147" s="16"/>
      <c r="M147" s="30"/>
    </row>
    <row r="148" spans="1:13" ht="48" customHeight="1" x14ac:dyDescent="0.25">
      <c r="A148" s="100" t="s">
        <v>239</v>
      </c>
      <c r="B148" s="74" t="s">
        <v>240</v>
      </c>
      <c r="C148" s="74" t="s">
        <v>241</v>
      </c>
      <c r="D148" s="12"/>
      <c r="E148" s="12" t="s">
        <v>26</v>
      </c>
      <c r="F148" s="61">
        <f>SUM(F149:F152)</f>
        <v>3942.8999999999996</v>
      </c>
      <c r="G148" s="61">
        <f>SUM(G149:G152)</f>
        <v>4730.3</v>
      </c>
      <c r="H148" s="61">
        <f>SUM(H149:H152)</f>
        <v>1847.3</v>
      </c>
      <c r="I148" s="12" t="s">
        <v>100</v>
      </c>
      <c r="J148" s="13" t="s">
        <v>29</v>
      </c>
      <c r="K148" s="13">
        <v>40</v>
      </c>
      <c r="L148" s="13">
        <v>80</v>
      </c>
      <c r="M148" s="29">
        <v>100</v>
      </c>
    </row>
    <row r="149" spans="1:13" x14ac:dyDescent="0.25">
      <c r="A149" s="101"/>
      <c r="B149" s="78"/>
      <c r="C149" s="78"/>
      <c r="D149" s="15" t="s">
        <v>65</v>
      </c>
      <c r="E149" s="15"/>
      <c r="F149" s="62">
        <v>3110.6</v>
      </c>
      <c r="G149" s="62">
        <v>3327.6</v>
      </c>
      <c r="H149" s="62">
        <v>1237.5</v>
      </c>
      <c r="I149" s="83" t="s">
        <v>242</v>
      </c>
      <c r="J149" s="112" t="s">
        <v>29</v>
      </c>
      <c r="K149" s="112"/>
      <c r="L149" s="112">
        <v>80</v>
      </c>
      <c r="M149" s="114">
        <v>100</v>
      </c>
    </row>
    <row r="150" spans="1:13" x14ac:dyDescent="0.25">
      <c r="A150" s="101"/>
      <c r="B150" s="78"/>
      <c r="C150" s="78"/>
      <c r="D150" s="15" t="s">
        <v>25</v>
      </c>
      <c r="E150" s="15"/>
      <c r="F150" s="62">
        <v>14.7</v>
      </c>
      <c r="G150" s="62">
        <v>703.9</v>
      </c>
      <c r="H150" s="62">
        <v>350</v>
      </c>
      <c r="I150" s="78"/>
      <c r="J150" s="117"/>
      <c r="K150" s="117"/>
      <c r="L150" s="117"/>
      <c r="M150" s="119"/>
    </row>
    <row r="151" spans="1:13" x14ac:dyDescent="0.25">
      <c r="A151" s="101"/>
      <c r="B151" s="78"/>
      <c r="C151" s="78"/>
      <c r="D151" s="15" t="s">
        <v>171</v>
      </c>
      <c r="E151" s="15"/>
      <c r="F151" s="62">
        <v>653.29999999999995</v>
      </c>
      <c r="G151" s="62">
        <v>698.8</v>
      </c>
      <c r="H151" s="62">
        <v>259.8</v>
      </c>
      <c r="I151" s="78"/>
      <c r="J151" s="117"/>
      <c r="K151" s="117"/>
      <c r="L151" s="117"/>
      <c r="M151" s="119"/>
    </row>
    <row r="152" spans="1:13" ht="15.75" thickBot="1" x14ac:dyDescent="0.3">
      <c r="A152" s="102"/>
      <c r="B152" s="75"/>
      <c r="C152" s="75"/>
      <c r="D152" s="15" t="s">
        <v>60</v>
      </c>
      <c r="E152" s="15"/>
      <c r="F152" s="62">
        <v>164.3</v>
      </c>
      <c r="G152" s="62"/>
      <c r="H152" s="62"/>
      <c r="I152" s="75"/>
      <c r="J152" s="113"/>
      <c r="K152" s="113"/>
      <c r="L152" s="113"/>
      <c r="M152" s="115"/>
    </row>
    <row r="153" spans="1:13" x14ac:dyDescent="0.25">
      <c r="A153" s="100" t="s">
        <v>243</v>
      </c>
      <c r="B153" s="74" t="s">
        <v>244</v>
      </c>
      <c r="C153" s="74" t="s">
        <v>236</v>
      </c>
      <c r="D153" s="12"/>
      <c r="E153" s="12" t="s">
        <v>26</v>
      </c>
      <c r="F153" s="61">
        <f>SUM(F154:F157)</f>
        <v>1207.5</v>
      </c>
      <c r="G153" s="61">
        <f>SUM(G154:G157)</f>
        <v>0</v>
      </c>
      <c r="H153" s="61">
        <f>SUM(H154:H157)</f>
        <v>0</v>
      </c>
      <c r="I153" s="12" t="s">
        <v>100</v>
      </c>
      <c r="J153" s="13" t="s">
        <v>29</v>
      </c>
      <c r="K153" s="13">
        <v>100</v>
      </c>
      <c r="L153" s="13"/>
      <c r="M153" s="29"/>
    </row>
    <row r="154" spans="1:13" ht="31.5" customHeight="1" x14ac:dyDescent="0.25">
      <c r="A154" s="101"/>
      <c r="B154" s="78"/>
      <c r="C154" s="78"/>
      <c r="D154" s="15" t="s">
        <v>65</v>
      </c>
      <c r="E154" s="15"/>
      <c r="F154" s="62">
        <v>500</v>
      </c>
      <c r="G154" s="62">
        <v>0</v>
      </c>
      <c r="H154" s="62">
        <v>0</v>
      </c>
      <c r="I154" s="15" t="s">
        <v>245</v>
      </c>
      <c r="J154" s="16" t="s">
        <v>29</v>
      </c>
      <c r="K154" s="16">
        <v>41</v>
      </c>
      <c r="L154" s="16"/>
      <c r="M154" s="30"/>
    </row>
    <row r="155" spans="1:13" x14ac:dyDescent="0.25">
      <c r="A155" s="101"/>
      <c r="B155" s="78"/>
      <c r="C155" s="78"/>
      <c r="D155" s="15" t="s">
        <v>25</v>
      </c>
      <c r="E155" s="15"/>
      <c r="F155" s="62">
        <v>61.7</v>
      </c>
      <c r="G155" s="62">
        <v>0</v>
      </c>
      <c r="H155" s="62">
        <v>0</v>
      </c>
      <c r="I155" s="15" t="s">
        <v>246</v>
      </c>
      <c r="J155" s="16" t="s">
        <v>247</v>
      </c>
      <c r="K155" s="16">
        <v>10</v>
      </c>
      <c r="L155" s="16"/>
      <c r="M155" s="30"/>
    </row>
    <row r="156" spans="1:13" x14ac:dyDescent="0.25">
      <c r="A156" s="101"/>
      <c r="B156" s="78"/>
      <c r="C156" s="78"/>
      <c r="D156" s="15" t="s">
        <v>40</v>
      </c>
      <c r="E156" s="15"/>
      <c r="F156" s="62">
        <v>557.5</v>
      </c>
      <c r="G156" s="62">
        <v>0</v>
      </c>
      <c r="H156" s="62">
        <v>0</v>
      </c>
      <c r="I156" s="83" t="s">
        <v>248</v>
      </c>
      <c r="J156" s="112" t="s">
        <v>157</v>
      </c>
      <c r="K156" s="112">
        <v>10</v>
      </c>
      <c r="L156" s="112"/>
      <c r="M156" s="114"/>
    </row>
    <row r="157" spans="1:13" ht="15.75" thickBot="1" x14ac:dyDescent="0.3">
      <c r="A157" s="102"/>
      <c r="B157" s="75"/>
      <c r="C157" s="75"/>
      <c r="D157" s="15" t="s">
        <v>60</v>
      </c>
      <c r="E157" s="15"/>
      <c r="F157" s="62">
        <v>88.3</v>
      </c>
      <c r="G157" s="62"/>
      <c r="H157" s="62"/>
      <c r="I157" s="75"/>
      <c r="J157" s="113"/>
      <c r="K157" s="113"/>
      <c r="L157" s="113"/>
      <c r="M157" s="115"/>
    </row>
    <row r="158" spans="1:13" x14ac:dyDescent="0.25">
      <c r="A158" s="100" t="s">
        <v>249</v>
      </c>
      <c r="B158" s="74" t="s">
        <v>250</v>
      </c>
      <c r="C158" s="74" t="s">
        <v>236</v>
      </c>
      <c r="D158" s="12"/>
      <c r="E158" s="12" t="s">
        <v>26</v>
      </c>
      <c r="F158" s="61">
        <f>SUM(F159:F161)</f>
        <v>2070</v>
      </c>
      <c r="G158" s="61">
        <f>SUM(G159:G161)</f>
        <v>2522</v>
      </c>
      <c r="H158" s="61">
        <f>SUM(H159:H161)</f>
        <v>500</v>
      </c>
      <c r="I158" s="12" t="s">
        <v>100</v>
      </c>
      <c r="J158" s="13" t="s">
        <v>29</v>
      </c>
      <c r="K158" s="13">
        <v>40</v>
      </c>
      <c r="L158" s="13">
        <v>100</v>
      </c>
      <c r="M158" s="29"/>
    </row>
    <row r="159" spans="1:13" x14ac:dyDescent="0.25">
      <c r="A159" s="101"/>
      <c r="B159" s="78"/>
      <c r="C159" s="78"/>
      <c r="D159" s="15" t="s">
        <v>65</v>
      </c>
      <c r="E159" s="15"/>
      <c r="F159" s="62">
        <v>1500</v>
      </c>
      <c r="G159" s="62">
        <v>600</v>
      </c>
      <c r="H159" s="62">
        <v>0</v>
      </c>
      <c r="I159" s="15" t="s">
        <v>246</v>
      </c>
      <c r="J159" s="16" t="s">
        <v>247</v>
      </c>
      <c r="K159" s="16"/>
      <c r="L159" s="16">
        <v>1</v>
      </c>
      <c r="M159" s="30"/>
    </row>
    <row r="160" spans="1:13" x14ac:dyDescent="0.25">
      <c r="A160" s="101"/>
      <c r="B160" s="78"/>
      <c r="C160" s="78"/>
      <c r="D160" s="15" t="s">
        <v>25</v>
      </c>
      <c r="E160" s="15"/>
      <c r="F160" s="62">
        <v>305.2</v>
      </c>
      <c r="G160" s="62">
        <v>1922</v>
      </c>
      <c r="H160" s="62">
        <v>500</v>
      </c>
      <c r="I160" s="83" t="s">
        <v>251</v>
      </c>
      <c r="J160" s="112" t="s">
        <v>21</v>
      </c>
      <c r="K160" s="112"/>
      <c r="L160" s="112"/>
      <c r="M160" s="114">
        <v>90</v>
      </c>
    </row>
    <row r="161" spans="1:13" ht="15.75" thickBot="1" x14ac:dyDescent="0.3">
      <c r="A161" s="102"/>
      <c r="B161" s="75"/>
      <c r="C161" s="75"/>
      <c r="D161" s="15" t="s">
        <v>60</v>
      </c>
      <c r="E161" s="15"/>
      <c r="F161" s="62">
        <v>264.8</v>
      </c>
      <c r="G161" s="62"/>
      <c r="H161" s="62"/>
      <c r="I161" s="75"/>
      <c r="J161" s="113"/>
      <c r="K161" s="113"/>
      <c r="L161" s="113"/>
      <c r="M161" s="115"/>
    </row>
    <row r="162" spans="1:13" ht="45" x14ac:dyDescent="0.25">
      <c r="A162" s="100" t="s">
        <v>252</v>
      </c>
      <c r="B162" s="74" t="s">
        <v>253</v>
      </c>
      <c r="C162" s="74" t="s">
        <v>254</v>
      </c>
      <c r="D162" s="12"/>
      <c r="E162" s="12" t="s">
        <v>26</v>
      </c>
      <c r="F162" s="61">
        <f>SUM(F163:F166)</f>
        <v>2796.7000000000003</v>
      </c>
      <c r="G162" s="61">
        <f>SUM(G163:G166)</f>
        <v>0</v>
      </c>
      <c r="H162" s="61">
        <f>SUM(H163:H166)</f>
        <v>0</v>
      </c>
      <c r="I162" s="12" t="s">
        <v>255</v>
      </c>
      <c r="J162" s="13" t="s">
        <v>21</v>
      </c>
      <c r="K162" s="13">
        <v>2</v>
      </c>
      <c r="L162" s="13"/>
      <c r="M162" s="29"/>
    </row>
    <row r="163" spans="1:13" ht="45" customHeight="1" x14ac:dyDescent="0.25">
      <c r="A163" s="101"/>
      <c r="B163" s="78"/>
      <c r="C163" s="78"/>
      <c r="D163" s="15" t="s">
        <v>25</v>
      </c>
      <c r="E163" s="15"/>
      <c r="F163" s="62">
        <v>250</v>
      </c>
      <c r="G163" s="62">
        <v>0</v>
      </c>
      <c r="H163" s="62">
        <v>0</v>
      </c>
      <c r="I163" s="83" t="s">
        <v>256</v>
      </c>
      <c r="J163" s="112" t="s">
        <v>247</v>
      </c>
      <c r="K163" s="112">
        <v>2</v>
      </c>
      <c r="L163" s="112"/>
      <c r="M163" s="114"/>
    </row>
    <row r="164" spans="1:13" x14ac:dyDescent="0.25">
      <c r="A164" s="101"/>
      <c r="B164" s="78"/>
      <c r="C164" s="78"/>
      <c r="D164" s="15" t="s">
        <v>171</v>
      </c>
      <c r="E164" s="15"/>
      <c r="F164" s="62">
        <v>800</v>
      </c>
      <c r="G164" s="62"/>
      <c r="H164" s="62"/>
      <c r="I164" s="78"/>
      <c r="J164" s="117"/>
      <c r="K164" s="117"/>
      <c r="L164" s="117"/>
      <c r="M164" s="119"/>
    </row>
    <row r="165" spans="1:13" x14ac:dyDescent="0.25">
      <c r="A165" s="101"/>
      <c r="B165" s="78"/>
      <c r="C165" s="78"/>
      <c r="D165" s="15" t="s">
        <v>65</v>
      </c>
      <c r="E165" s="15"/>
      <c r="F165" s="62">
        <v>1712.3</v>
      </c>
      <c r="G165" s="62"/>
      <c r="H165" s="62"/>
      <c r="I165" s="78"/>
      <c r="J165" s="117"/>
      <c r="K165" s="117"/>
      <c r="L165" s="117"/>
      <c r="M165" s="119"/>
    </row>
    <row r="166" spans="1:13" ht="15.75" thickBot="1" x14ac:dyDescent="0.3">
      <c r="A166" s="102"/>
      <c r="B166" s="75"/>
      <c r="C166" s="75"/>
      <c r="D166" s="15" t="s">
        <v>40</v>
      </c>
      <c r="E166" s="15"/>
      <c r="F166" s="62">
        <v>34.4</v>
      </c>
      <c r="G166" s="62"/>
      <c r="H166" s="62"/>
      <c r="I166" s="75"/>
      <c r="J166" s="113"/>
      <c r="K166" s="113"/>
      <c r="L166" s="113"/>
      <c r="M166" s="115"/>
    </row>
    <row r="167" spans="1:13" ht="31.5" customHeight="1" x14ac:dyDescent="0.25">
      <c r="A167" s="100" t="s">
        <v>257</v>
      </c>
      <c r="B167" s="74" t="s">
        <v>258</v>
      </c>
      <c r="C167" s="74" t="s">
        <v>236</v>
      </c>
      <c r="D167" s="12"/>
      <c r="E167" s="12" t="s">
        <v>26</v>
      </c>
      <c r="F167" s="61">
        <f>SUM(F168:F170)</f>
        <v>1920.8</v>
      </c>
      <c r="G167" s="61">
        <f>SUM(G168:G170)</f>
        <v>1843.8</v>
      </c>
      <c r="H167" s="61">
        <f>SUM(H168:H170)</f>
        <v>0</v>
      </c>
      <c r="I167" s="12" t="s">
        <v>27</v>
      </c>
      <c r="J167" s="13" t="s">
        <v>21</v>
      </c>
      <c r="K167" s="13">
        <v>1</v>
      </c>
      <c r="L167" s="13"/>
      <c r="M167" s="29"/>
    </row>
    <row r="168" spans="1:13" x14ac:dyDescent="0.25">
      <c r="A168" s="101"/>
      <c r="B168" s="78"/>
      <c r="C168" s="78"/>
      <c r="D168" s="15" t="s">
        <v>65</v>
      </c>
      <c r="E168" s="15"/>
      <c r="F168" s="62">
        <v>1400</v>
      </c>
      <c r="G168" s="62">
        <v>1522.5</v>
      </c>
      <c r="H168" s="62">
        <v>0</v>
      </c>
      <c r="I168" s="15" t="s">
        <v>100</v>
      </c>
      <c r="J168" s="16" t="s">
        <v>29</v>
      </c>
      <c r="K168" s="16">
        <v>45</v>
      </c>
      <c r="L168" s="16">
        <v>100</v>
      </c>
      <c r="M168" s="30"/>
    </row>
    <row r="169" spans="1:13" x14ac:dyDescent="0.25">
      <c r="A169" s="101"/>
      <c r="B169" s="78"/>
      <c r="C169" s="78"/>
      <c r="D169" s="15" t="s">
        <v>25</v>
      </c>
      <c r="E169" s="15"/>
      <c r="F169" s="62">
        <v>247</v>
      </c>
      <c r="G169" s="62">
        <v>321.3</v>
      </c>
      <c r="H169" s="62">
        <v>0</v>
      </c>
      <c r="I169" s="83" t="s">
        <v>246</v>
      </c>
      <c r="J169" s="112" t="s">
        <v>247</v>
      </c>
      <c r="K169" s="112"/>
      <c r="L169" s="112">
        <v>1</v>
      </c>
      <c r="M169" s="114"/>
    </row>
    <row r="170" spans="1:13" ht="15.75" thickBot="1" x14ac:dyDescent="0.3">
      <c r="A170" s="102"/>
      <c r="B170" s="75"/>
      <c r="C170" s="75"/>
      <c r="D170" s="15" t="s">
        <v>60</v>
      </c>
      <c r="E170" s="15"/>
      <c r="F170" s="62">
        <v>273.8</v>
      </c>
      <c r="G170" s="62"/>
      <c r="H170" s="62"/>
      <c r="I170" s="75"/>
      <c r="J170" s="113"/>
      <c r="K170" s="113"/>
      <c r="L170" s="113"/>
      <c r="M170" s="115"/>
    </row>
    <row r="171" spans="1:13" x14ac:dyDescent="0.25">
      <c r="A171" s="100" t="s">
        <v>259</v>
      </c>
      <c r="B171" s="74" t="s">
        <v>260</v>
      </c>
      <c r="C171" s="74" t="s">
        <v>236</v>
      </c>
      <c r="D171" s="12"/>
      <c r="E171" s="12" t="s">
        <v>26</v>
      </c>
      <c r="F171" s="61">
        <f>SUM(F172:F175)</f>
        <v>2068.3000000000002</v>
      </c>
      <c r="G171" s="61">
        <f>SUM(G172:G175)</f>
        <v>2415.5</v>
      </c>
      <c r="H171" s="61">
        <f>SUM(H172:H175)</f>
        <v>1210</v>
      </c>
      <c r="I171" s="12" t="s">
        <v>27</v>
      </c>
      <c r="J171" s="13" t="s">
        <v>21</v>
      </c>
      <c r="K171" s="13">
        <v>1</v>
      </c>
      <c r="L171" s="13"/>
      <c r="M171" s="29"/>
    </row>
    <row r="172" spans="1:13" x14ac:dyDescent="0.25">
      <c r="A172" s="101"/>
      <c r="B172" s="78"/>
      <c r="C172" s="78"/>
      <c r="D172" s="15" t="s">
        <v>171</v>
      </c>
      <c r="E172" s="15"/>
      <c r="F172" s="62">
        <v>280</v>
      </c>
      <c r="G172" s="62">
        <v>323</v>
      </c>
      <c r="H172" s="62">
        <v>210</v>
      </c>
      <c r="I172" s="15" t="s">
        <v>100</v>
      </c>
      <c r="J172" s="16" t="s">
        <v>29</v>
      </c>
      <c r="K172" s="16">
        <v>45</v>
      </c>
      <c r="L172" s="16">
        <v>90</v>
      </c>
      <c r="M172" s="30">
        <v>100</v>
      </c>
    </row>
    <row r="173" spans="1:13" x14ac:dyDescent="0.25">
      <c r="A173" s="101"/>
      <c r="B173" s="78"/>
      <c r="C173" s="78"/>
      <c r="D173" s="15" t="s">
        <v>65</v>
      </c>
      <c r="E173" s="15"/>
      <c r="F173" s="62">
        <v>1332.5</v>
      </c>
      <c r="G173" s="62">
        <v>1542.5</v>
      </c>
      <c r="H173" s="62">
        <v>1000</v>
      </c>
      <c r="I173" s="83" t="s">
        <v>246</v>
      </c>
      <c r="J173" s="112" t="s">
        <v>247</v>
      </c>
      <c r="K173" s="112"/>
      <c r="L173" s="112"/>
      <c r="M173" s="114">
        <v>1</v>
      </c>
    </row>
    <row r="174" spans="1:13" x14ac:dyDescent="0.25">
      <c r="A174" s="101"/>
      <c r="B174" s="78"/>
      <c r="C174" s="78"/>
      <c r="D174" s="15" t="s">
        <v>25</v>
      </c>
      <c r="E174" s="15"/>
      <c r="F174" s="62">
        <v>171.2</v>
      </c>
      <c r="G174" s="62">
        <v>550</v>
      </c>
      <c r="H174" s="62"/>
      <c r="I174" s="78"/>
      <c r="J174" s="117"/>
      <c r="K174" s="117"/>
      <c r="L174" s="117"/>
      <c r="M174" s="119"/>
    </row>
    <row r="175" spans="1:13" ht="15.75" thickBot="1" x14ac:dyDescent="0.3">
      <c r="A175" s="102"/>
      <c r="B175" s="75"/>
      <c r="C175" s="75"/>
      <c r="D175" s="15" t="s">
        <v>60</v>
      </c>
      <c r="E175" s="15"/>
      <c r="F175" s="62">
        <v>284.60000000000002</v>
      </c>
      <c r="G175" s="62"/>
      <c r="H175" s="62"/>
      <c r="I175" s="75"/>
      <c r="J175" s="113"/>
      <c r="K175" s="113"/>
      <c r="L175" s="113"/>
      <c r="M175" s="115"/>
    </row>
    <row r="176" spans="1:13" ht="35.25" customHeight="1" x14ac:dyDescent="0.25">
      <c r="A176" s="100" t="s">
        <v>261</v>
      </c>
      <c r="B176" s="74" t="s">
        <v>262</v>
      </c>
      <c r="C176" s="74" t="s">
        <v>236</v>
      </c>
      <c r="D176" s="12"/>
      <c r="E176" s="12" t="s">
        <v>26</v>
      </c>
      <c r="F176" s="61">
        <f>SUM(F177:F179)</f>
        <v>1552</v>
      </c>
      <c r="G176" s="61">
        <f>SUM(G177:G179)</f>
        <v>3478</v>
      </c>
      <c r="H176" s="61">
        <f>SUM(H177:H179)</f>
        <v>601.5</v>
      </c>
      <c r="I176" s="12" t="s">
        <v>100</v>
      </c>
      <c r="J176" s="13" t="s">
        <v>29</v>
      </c>
      <c r="K176" s="13">
        <v>40</v>
      </c>
      <c r="L176" s="13">
        <v>90</v>
      </c>
      <c r="M176" s="29">
        <v>100</v>
      </c>
    </row>
    <row r="177" spans="1:13" x14ac:dyDescent="0.25">
      <c r="A177" s="101"/>
      <c r="B177" s="78"/>
      <c r="C177" s="78"/>
      <c r="D177" s="15" t="s">
        <v>65</v>
      </c>
      <c r="E177" s="15"/>
      <c r="F177" s="62">
        <v>1100</v>
      </c>
      <c r="G177" s="62">
        <v>1424.7</v>
      </c>
      <c r="H177" s="62">
        <v>84.2</v>
      </c>
      <c r="I177" s="83" t="s">
        <v>246</v>
      </c>
      <c r="J177" s="112" t="s">
        <v>247</v>
      </c>
      <c r="K177" s="112"/>
      <c r="L177" s="112">
        <v>1</v>
      </c>
      <c r="M177" s="114"/>
    </row>
    <row r="178" spans="1:13" x14ac:dyDescent="0.25">
      <c r="A178" s="101"/>
      <c r="B178" s="78"/>
      <c r="C178" s="78"/>
      <c r="D178" s="15" t="s">
        <v>25</v>
      </c>
      <c r="E178" s="15"/>
      <c r="F178" s="62">
        <v>257.8</v>
      </c>
      <c r="G178" s="62">
        <v>53.3</v>
      </c>
      <c r="H178" s="62">
        <v>517.29999999999995</v>
      </c>
      <c r="I178" s="78"/>
      <c r="J178" s="117"/>
      <c r="K178" s="117"/>
      <c r="L178" s="117"/>
      <c r="M178" s="119"/>
    </row>
    <row r="179" spans="1:13" ht="15.75" thickBot="1" x14ac:dyDescent="0.3">
      <c r="A179" s="102"/>
      <c r="B179" s="75"/>
      <c r="C179" s="75"/>
      <c r="D179" s="15" t="s">
        <v>60</v>
      </c>
      <c r="E179" s="15"/>
      <c r="F179" s="62">
        <v>194.2</v>
      </c>
      <c r="G179" s="62">
        <v>2000</v>
      </c>
      <c r="H179" s="62"/>
      <c r="I179" s="75"/>
      <c r="J179" s="113"/>
      <c r="K179" s="113"/>
      <c r="L179" s="113"/>
      <c r="M179" s="115"/>
    </row>
    <row r="180" spans="1:13" ht="48.75" customHeight="1" x14ac:dyDescent="0.25">
      <c r="A180" s="100" t="s">
        <v>263</v>
      </c>
      <c r="B180" s="74" t="s">
        <v>264</v>
      </c>
      <c r="C180" s="74" t="s">
        <v>236</v>
      </c>
      <c r="D180" s="12"/>
      <c r="E180" s="12" t="s">
        <v>26</v>
      </c>
      <c r="F180" s="61">
        <f>SUM(F181:F184)</f>
        <v>5300.5999999999995</v>
      </c>
      <c r="G180" s="61">
        <f>SUM(G181:G184)</f>
        <v>0</v>
      </c>
      <c r="H180" s="61">
        <f>SUM(H181:H184)</f>
        <v>0</v>
      </c>
      <c r="I180" s="74" t="s">
        <v>100</v>
      </c>
      <c r="J180" s="116" t="s">
        <v>29</v>
      </c>
      <c r="K180" s="116">
        <v>100</v>
      </c>
      <c r="L180" s="116"/>
      <c r="M180" s="118"/>
    </row>
    <row r="181" spans="1:13" x14ac:dyDescent="0.25">
      <c r="A181" s="101"/>
      <c r="B181" s="78"/>
      <c r="C181" s="78"/>
      <c r="D181" s="15" t="s">
        <v>65</v>
      </c>
      <c r="E181" s="15"/>
      <c r="F181" s="62">
        <v>3500</v>
      </c>
      <c r="G181" s="62">
        <v>0</v>
      </c>
      <c r="H181" s="62">
        <v>0</v>
      </c>
      <c r="I181" s="78"/>
      <c r="J181" s="117"/>
      <c r="K181" s="117"/>
      <c r="L181" s="117"/>
      <c r="M181" s="119"/>
    </row>
    <row r="182" spans="1:13" x14ac:dyDescent="0.25">
      <c r="A182" s="101"/>
      <c r="B182" s="78"/>
      <c r="C182" s="78"/>
      <c r="D182" s="15" t="s">
        <v>25</v>
      </c>
      <c r="E182" s="15"/>
      <c r="F182" s="62">
        <v>1041</v>
      </c>
      <c r="G182" s="62">
        <v>0</v>
      </c>
      <c r="H182" s="62">
        <v>0</v>
      </c>
      <c r="I182" s="78"/>
      <c r="J182" s="117"/>
      <c r="K182" s="117"/>
      <c r="L182" s="117"/>
      <c r="M182" s="119"/>
    </row>
    <row r="183" spans="1:13" x14ac:dyDescent="0.25">
      <c r="A183" s="101"/>
      <c r="B183" s="78"/>
      <c r="C183" s="78"/>
      <c r="D183" s="15" t="s">
        <v>40</v>
      </c>
      <c r="E183" s="15"/>
      <c r="F183" s="62">
        <v>141.9</v>
      </c>
      <c r="G183" s="62">
        <v>0</v>
      </c>
      <c r="H183" s="62">
        <v>0</v>
      </c>
      <c r="I183" s="78"/>
      <c r="J183" s="117"/>
      <c r="K183" s="117"/>
      <c r="L183" s="117"/>
      <c r="M183" s="119"/>
    </row>
    <row r="184" spans="1:13" ht="15.75" thickBot="1" x14ac:dyDescent="0.3">
      <c r="A184" s="102"/>
      <c r="B184" s="75"/>
      <c r="C184" s="75"/>
      <c r="D184" s="15" t="s">
        <v>60</v>
      </c>
      <c r="E184" s="15"/>
      <c r="F184" s="62">
        <v>617.70000000000005</v>
      </c>
      <c r="G184" s="62">
        <v>0</v>
      </c>
      <c r="H184" s="62">
        <v>0</v>
      </c>
      <c r="I184" s="75"/>
      <c r="J184" s="113"/>
      <c r="K184" s="113"/>
      <c r="L184" s="113"/>
      <c r="M184" s="115"/>
    </row>
    <row r="185" spans="1:13" ht="30.75" thickBot="1" x14ac:dyDescent="0.3">
      <c r="A185" s="10" t="s">
        <v>265</v>
      </c>
      <c r="B185" s="11" t="s">
        <v>266</v>
      </c>
      <c r="C185" s="12" t="s">
        <v>208</v>
      </c>
      <c r="D185" s="12" t="s">
        <v>25</v>
      </c>
      <c r="E185" s="12" t="s">
        <v>26</v>
      </c>
      <c r="F185" s="66">
        <v>260</v>
      </c>
      <c r="G185" s="66">
        <v>0</v>
      </c>
      <c r="H185" s="66">
        <v>0</v>
      </c>
      <c r="I185" s="12" t="s">
        <v>267</v>
      </c>
      <c r="J185" s="13" t="s">
        <v>29</v>
      </c>
      <c r="K185" s="13">
        <v>100</v>
      </c>
      <c r="L185" s="13"/>
      <c r="M185" s="29"/>
    </row>
    <row r="186" spans="1:13" ht="45" x14ac:dyDescent="0.25">
      <c r="A186" s="120" t="s">
        <v>268</v>
      </c>
      <c r="B186" s="123" t="s">
        <v>269</v>
      </c>
      <c r="C186" s="124"/>
      <c r="D186" s="124"/>
      <c r="E186" s="125"/>
      <c r="F186" s="80">
        <f>SUM(F187:F189)</f>
        <v>0</v>
      </c>
      <c r="G186" s="80">
        <f>SUM(G187:G189)</f>
        <v>350</v>
      </c>
      <c r="H186" s="80">
        <f>SUM(H187:H189)</f>
        <v>0</v>
      </c>
      <c r="I186" s="8" t="s">
        <v>270</v>
      </c>
      <c r="J186" s="9" t="s">
        <v>126</v>
      </c>
      <c r="K186" s="9">
        <v>750.3</v>
      </c>
      <c r="L186" s="9">
        <v>724.4</v>
      </c>
      <c r="M186" s="28">
        <v>600</v>
      </c>
    </row>
    <row r="187" spans="1:13" ht="30" x14ac:dyDescent="0.25">
      <c r="A187" s="121"/>
      <c r="B187" s="126"/>
      <c r="C187" s="127"/>
      <c r="D187" s="127"/>
      <c r="E187" s="128"/>
      <c r="F187" s="81"/>
      <c r="G187" s="81"/>
      <c r="H187" s="81"/>
      <c r="I187" s="34" t="s">
        <v>271</v>
      </c>
      <c r="J187" s="35" t="s">
        <v>29</v>
      </c>
      <c r="K187" s="35">
        <v>8.6</v>
      </c>
      <c r="L187" s="35">
        <v>8.8000000000000007</v>
      </c>
      <c r="M187" s="36">
        <v>8.8000000000000007</v>
      </c>
    </row>
    <row r="188" spans="1:13" ht="30.75" thickBot="1" x14ac:dyDescent="0.3">
      <c r="A188" s="122"/>
      <c r="B188" s="129"/>
      <c r="C188" s="130"/>
      <c r="D188" s="130"/>
      <c r="E188" s="131"/>
      <c r="F188" s="82"/>
      <c r="G188" s="82"/>
      <c r="H188" s="82"/>
      <c r="I188" s="34" t="s">
        <v>272</v>
      </c>
      <c r="J188" s="35" t="s">
        <v>126</v>
      </c>
      <c r="K188" s="38">
        <v>1647</v>
      </c>
      <c r="L188" s="38">
        <v>1812</v>
      </c>
      <c r="M188" s="39">
        <v>1700</v>
      </c>
    </row>
    <row r="189" spans="1:13" ht="30.75" thickBot="1" x14ac:dyDescent="0.3">
      <c r="A189" s="10" t="s">
        <v>273</v>
      </c>
      <c r="B189" s="11" t="s">
        <v>274</v>
      </c>
      <c r="C189" s="12" t="s">
        <v>275</v>
      </c>
      <c r="D189" s="12" t="s">
        <v>25</v>
      </c>
      <c r="E189" s="12" t="s">
        <v>26</v>
      </c>
      <c r="F189" s="66">
        <v>0</v>
      </c>
      <c r="G189" s="66">
        <v>350</v>
      </c>
      <c r="H189" s="66">
        <v>0</v>
      </c>
      <c r="I189" s="12" t="s">
        <v>276</v>
      </c>
      <c r="J189" s="13" t="s">
        <v>29</v>
      </c>
      <c r="K189" s="13"/>
      <c r="L189" s="13">
        <v>50</v>
      </c>
      <c r="M189" s="29"/>
    </row>
    <row r="190" spans="1:13" ht="28.5" customHeight="1" thickBot="1" x14ac:dyDescent="0.3">
      <c r="A190" s="5" t="s">
        <v>277</v>
      </c>
      <c r="B190" s="6" t="s">
        <v>278</v>
      </c>
      <c r="C190" s="106" t="s">
        <v>279</v>
      </c>
      <c r="D190" s="107"/>
      <c r="E190" s="108"/>
      <c r="F190" s="65">
        <f>SUM(F191:F191)</f>
        <v>4464.4000000000005</v>
      </c>
      <c r="G190" s="65">
        <f>SUM(G191:G191)</f>
        <v>5741.6</v>
      </c>
      <c r="H190" s="65">
        <f>SUM(H191:H191)</f>
        <v>1036</v>
      </c>
      <c r="I190" s="103"/>
      <c r="J190" s="104"/>
      <c r="K190" s="104"/>
      <c r="L190" s="104"/>
      <c r="M190" s="105"/>
    </row>
    <row r="191" spans="1:13" ht="30" x14ac:dyDescent="0.25">
      <c r="A191" s="120" t="s">
        <v>280</v>
      </c>
      <c r="B191" s="123" t="s">
        <v>281</v>
      </c>
      <c r="C191" s="124"/>
      <c r="D191" s="124"/>
      <c r="E191" s="125"/>
      <c r="F191" s="80">
        <f>F192+F193+F198+F200+F205+F209+0.1</f>
        <v>4464.4000000000005</v>
      </c>
      <c r="G191" s="80">
        <f>G192+G193+G198+G200+G205+G209</f>
        <v>5741.6</v>
      </c>
      <c r="H191" s="80">
        <f>H192+H193+H198+H200+H205+H209</f>
        <v>1036</v>
      </c>
      <c r="I191" s="8" t="s">
        <v>282</v>
      </c>
      <c r="J191" s="9" t="s">
        <v>21</v>
      </c>
      <c r="K191" s="9">
        <v>4</v>
      </c>
      <c r="L191" s="9">
        <v>6</v>
      </c>
      <c r="M191" s="28">
        <v>7</v>
      </c>
    </row>
    <row r="192" spans="1:13" ht="15.75" thickBot="1" x14ac:dyDescent="0.3">
      <c r="A192" s="122"/>
      <c r="B192" s="129"/>
      <c r="C192" s="130"/>
      <c r="D192" s="130"/>
      <c r="E192" s="131"/>
      <c r="F192" s="82"/>
      <c r="G192" s="82"/>
      <c r="H192" s="82"/>
      <c r="I192" s="34" t="s">
        <v>283</v>
      </c>
      <c r="J192" s="35" t="s">
        <v>21</v>
      </c>
      <c r="K192" s="35">
        <v>9</v>
      </c>
      <c r="L192" s="35">
        <v>9</v>
      </c>
      <c r="M192" s="36">
        <v>9</v>
      </c>
    </row>
    <row r="193" spans="1:13" ht="33" customHeight="1" x14ac:dyDescent="0.25">
      <c r="A193" s="100" t="s">
        <v>284</v>
      </c>
      <c r="B193" s="74" t="s">
        <v>285</v>
      </c>
      <c r="C193" s="116" t="s">
        <v>286</v>
      </c>
      <c r="D193" s="74" t="s">
        <v>25</v>
      </c>
      <c r="E193" s="74" t="s">
        <v>26</v>
      </c>
      <c r="F193" s="76">
        <f>SUM(F194:F197)+669</f>
        <v>669</v>
      </c>
      <c r="G193" s="76">
        <f>SUM(G194:G197)+420</f>
        <v>420</v>
      </c>
      <c r="H193" s="76">
        <f>SUM(H194:H197)+430</f>
        <v>430</v>
      </c>
      <c r="I193" s="12" t="s">
        <v>287</v>
      </c>
      <c r="J193" s="13" t="s">
        <v>29</v>
      </c>
      <c r="K193" s="13">
        <v>100</v>
      </c>
      <c r="L193" s="13"/>
      <c r="M193" s="29"/>
    </row>
    <row r="194" spans="1:13" ht="30" x14ac:dyDescent="0.25">
      <c r="A194" s="101"/>
      <c r="B194" s="78"/>
      <c r="C194" s="117"/>
      <c r="D194" s="78"/>
      <c r="E194" s="78"/>
      <c r="F194" s="79"/>
      <c r="G194" s="79"/>
      <c r="H194" s="79"/>
      <c r="I194" s="15" t="s">
        <v>288</v>
      </c>
      <c r="J194" s="16" t="s">
        <v>29</v>
      </c>
      <c r="K194" s="16">
        <v>100</v>
      </c>
      <c r="L194" s="16"/>
      <c r="M194" s="30"/>
    </row>
    <row r="195" spans="1:13" x14ac:dyDescent="0.25">
      <c r="A195" s="101"/>
      <c r="B195" s="78"/>
      <c r="C195" s="117"/>
      <c r="D195" s="78"/>
      <c r="E195" s="78"/>
      <c r="F195" s="79"/>
      <c r="G195" s="79"/>
      <c r="H195" s="79"/>
      <c r="I195" s="15" t="s">
        <v>289</v>
      </c>
      <c r="J195" s="16" t="s">
        <v>29</v>
      </c>
      <c r="K195" s="16"/>
      <c r="L195" s="16">
        <v>100</v>
      </c>
      <c r="M195" s="30"/>
    </row>
    <row r="196" spans="1:13" x14ac:dyDescent="0.25">
      <c r="A196" s="101"/>
      <c r="B196" s="78"/>
      <c r="C196" s="117"/>
      <c r="D196" s="78"/>
      <c r="E196" s="78"/>
      <c r="F196" s="79"/>
      <c r="G196" s="79"/>
      <c r="H196" s="79"/>
      <c r="I196" s="15" t="s">
        <v>290</v>
      </c>
      <c r="J196" s="16" t="s">
        <v>21</v>
      </c>
      <c r="K196" s="16"/>
      <c r="L196" s="16"/>
      <c r="M196" s="30">
        <v>1</v>
      </c>
    </row>
    <row r="197" spans="1:13" ht="15.75" thickBot="1" x14ac:dyDescent="0.3">
      <c r="A197" s="102"/>
      <c r="B197" s="75"/>
      <c r="C197" s="113"/>
      <c r="D197" s="75"/>
      <c r="E197" s="75"/>
      <c r="F197" s="77"/>
      <c r="G197" s="77"/>
      <c r="H197" s="77"/>
      <c r="I197" s="15" t="s">
        <v>291</v>
      </c>
      <c r="J197" s="16" t="s">
        <v>29</v>
      </c>
      <c r="K197" s="16"/>
      <c r="L197" s="16"/>
      <c r="M197" s="30">
        <v>100</v>
      </c>
    </row>
    <row r="198" spans="1:13" ht="30" x14ac:dyDescent="0.25">
      <c r="A198" s="100" t="s">
        <v>292</v>
      </c>
      <c r="B198" s="74" t="s">
        <v>293</v>
      </c>
      <c r="C198" s="74" t="s">
        <v>294</v>
      </c>
      <c r="D198" s="74" t="s">
        <v>25</v>
      </c>
      <c r="E198" s="74" t="s">
        <v>26</v>
      </c>
      <c r="F198" s="76">
        <f>SUM(F199:F199)+445</f>
        <v>445</v>
      </c>
      <c r="G198" s="76">
        <f>SUM(G199:G199)+500</f>
        <v>500</v>
      </c>
      <c r="H198" s="76">
        <f>SUM(H199:H199)+555</f>
        <v>555</v>
      </c>
      <c r="I198" s="12" t="s">
        <v>295</v>
      </c>
      <c r="J198" s="13" t="s">
        <v>157</v>
      </c>
      <c r="K198" s="13">
        <v>1</v>
      </c>
      <c r="L198" s="13"/>
      <c r="M198" s="29"/>
    </row>
    <row r="199" spans="1:13" ht="30.75" thickBot="1" x14ac:dyDescent="0.3">
      <c r="A199" s="102"/>
      <c r="B199" s="75"/>
      <c r="C199" s="75"/>
      <c r="D199" s="75"/>
      <c r="E199" s="75"/>
      <c r="F199" s="77"/>
      <c r="G199" s="77"/>
      <c r="H199" s="77"/>
      <c r="I199" s="15" t="s">
        <v>296</v>
      </c>
      <c r="J199" s="16" t="s">
        <v>29</v>
      </c>
      <c r="K199" s="16">
        <v>30</v>
      </c>
      <c r="L199" s="16">
        <v>60</v>
      </c>
      <c r="M199" s="30">
        <v>100</v>
      </c>
    </row>
    <row r="200" spans="1:13" x14ac:dyDescent="0.25">
      <c r="A200" s="100" t="s">
        <v>297</v>
      </c>
      <c r="B200" s="74" t="s">
        <v>298</v>
      </c>
      <c r="C200" s="74" t="s">
        <v>299</v>
      </c>
      <c r="D200" s="74" t="s">
        <v>25</v>
      </c>
      <c r="E200" s="74" t="s">
        <v>26</v>
      </c>
      <c r="F200" s="76">
        <f>SUM(F201:F204)+1126</f>
        <v>1126</v>
      </c>
      <c r="G200" s="76">
        <f>SUM(G201:G204)+3500</f>
        <v>3500</v>
      </c>
      <c r="H200" s="76">
        <f>SUM(H201:H204)+51</f>
        <v>51</v>
      </c>
      <c r="I200" s="12" t="s">
        <v>300</v>
      </c>
      <c r="J200" s="13" t="s">
        <v>29</v>
      </c>
      <c r="K200" s="13">
        <v>100</v>
      </c>
      <c r="L200" s="13"/>
      <c r="M200" s="29"/>
    </row>
    <row r="201" spans="1:13" x14ac:dyDescent="0.25">
      <c r="A201" s="101"/>
      <c r="B201" s="78"/>
      <c r="C201" s="78"/>
      <c r="D201" s="78"/>
      <c r="E201" s="78"/>
      <c r="F201" s="79"/>
      <c r="G201" s="79"/>
      <c r="H201" s="79"/>
      <c r="I201" s="15" t="s">
        <v>185</v>
      </c>
      <c r="J201" s="16" t="s">
        <v>157</v>
      </c>
      <c r="K201" s="16">
        <v>1</v>
      </c>
      <c r="L201" s="16"/>
      <c r="M201" s="30"/>
    </row>
    <row r="202" spans="1:13" x14ac:dyDescent="0.25">
      <c r="A202" s="101"/>
      <c r="B202" s="78"/>
      <c r="C202" s="78"/>
      <c r="D202" s="78"/>
      <c r="E202" s="78"/>
      <c r="F202" s="79"/>
      <c r="G202" s="79"/>
      <c r="H202" s="79"/>
      <c r="I202" s="15" t="s">
        <v>301</v>
      </c>
      <c r="J202" s="16" t="s">
        <v>29</v>
      </c>
      <c r="K202" s="16">
        <v>30</v>
      </c>
      <c r="L202" s="16">
        <v>100</v>
      </c>
      <c r="M202" s="30"/>
    </row>
    <row r="203" spans="1:13" ht="30" x14ac:dyDescent="0.25">
      <c r="A203" s="101"/>
      <c r="B203" s="78"/>
      <c r="C203" s="78"/>
      <c r="D203" s="78"/>
      <c r="E203" s="78"/>
      <c r="F203" s="79"/>
      <c r="G203" s="79"/>
      <c r="H203" s="79"/>
      <c r="I203" s="15" t="s">
        <v>302</v>
      </c>
      <c r="J203" s="16" t="s">
        <v>89</v>
      </c>
      <c r="K203" s="16"/>
      <c r="L203" s="16"/>
      <c r="M203" s="33">
        <v>1900</v>
      </c>
    </row>
    <row r="204" spans="1:13" ht="15.75" thickBot="1" x14ac:dyDescent="0.3">
      <c r="A204" s="102"/>
      <c r="B204" s="75"/>
      <c r="C204" s="75"/>
      <c r="D204" s="75"/>
      <c r="E204" s="75"/>
      <c r="F204" s="77"/>
      <c r="G204" s="77"/>
      <c r="H204" s="77"/>
      <c r="I204" s="15" t="s">
        <v>303</v>
      </c>
      <c r="J204" s="16" t="s">
        <v>304</v>
      </c>
      <c r="K204" s="16"/>
      <c r="L204" s="16"/>
      <c r="M204" s="30">
        <v>80</v>
      </c>
    </row>
    <row r="205" spans="1:13" ht="31.5" customHeight="1" x14ac:dyDescent="0.25">
      <c r="A205" s="100" t="s">
        <v>305</v>
      </c>
      <c r="B205" s="74" t="s">
        <v>306</v>
      </c>
      <c r="C205" s="74" t="s">
        <v>307</v>
      </c>
      <c r="D205" s="12"/>
      <c r="E205" s="12" t="s">
        <v>26</v>
      </c>
      <c r="F205" s="61">
        <f>SUM(F206:F208)</f>
        <v>1977.6</v>
      </c>
      <c r="G205" s="61">
        <f>SUM(G206:G208)+0.1</f>
        <v>1321.6</v>
      </c>
      <c r="H205" s="61">
        <f>SUM(H206:H208)</f>
        <v>0</v>
      </c>
      <c r="I205" s="12" t="s">
        <v>308</v>
      </c>
      <c r="J205" s="13" t="s">
        <v>29</v>
      </c>
      <c r="K205" s="13">
        <v>55</v>
      </c>
      <c r="L205" s="13">
        <v>100</v>
      </c>
      <c r="M205" s="29"/>
    </row>
    <row r="206" spans="1:13" x14ac:dyDescent="0.25">
      <c r="A206" s="101"/>
      <c r="B206" s="78"/>
      <c r="C206" s="78"/>
      <c r="D206" s="15" t="s">
        <v>171</v>
      </c>
      <c r="E206" s="15"/>
      <c r="F206" s="62">
        <v>285.7</v>
      </c>
      <c r="G206" s="62">
        <v>187.3</v>
      </c>
      <c r="H206" s="62">
        <v>0</v>
      </c>
      <c r="I206" s="15" t="s">
        <v>100</v>
      </c>
      <c r="J206" s="16" t="s">
        <v>29</v>
      </c>
      <c r="K206" s="16">
        <v>55</v>
      </c>
      <c r="L206" s="16">
        <v>100</v>
      </c>
      <c r="M206" s="30"/>
    </row>
    <row r="207" spans="1:13" x14ac:dyDescent="0.25">
      <c r="A207" s="101"/>
      <c r="B207" s="78"/>
      <c r="C207" s="78"/>
      <c r="D207" s="15" t="s">
        <v>65</v>
      </c>
      <c r="E207" s="15"/>
      <c r="F207" s="62">
        <v>1691.8</v>
      </c>
      <c r="G207" s="62">
        <v>1134.2</v>
      </c>
      <c r="H207" s="62">
        <v>0</v>
      </c>
      <c r="I207" s="83" t="s">
        <v>309</v>
      </c>
      <c r="J207" s="112" t="s">
        <v>21</v>
      </c>
      <c r="K207" s="112">
        <v>2</v>
      </c>
      <c r="L207" s="112">
        <v>2</v>
      </c>
      <c r="M207" s="114"/>
    </row>
    <row r="208" spans="1:13" ht="15.75" thickBot="1" x14ac:dyDescent="0.3">
      <c r="A208" s="102"/>
      <c r="B208" s="75"/>
      <c r="C208" s="75"/>
      <c r="D208" s="15" t="s">
        <v>40</v>
      </c>
      <c r="E208" s="15"/>
      <c r="F208" s="62">
        <v>0.1</v>
      </c>
      <c r="G208" s="62"/>
      <c r="H208" s="62"/>
      <c r="I208" s="75"/>
      <c r="J208" s="113"/>
      <c r="K208" s="113"/>
      <c r="L208" s="113"/>
      <c r="M208" s="115"/>
    </row>
    <row r="209" spans="1:13" ht="30" x14ac:dyDescent="0.25">
      <c r="A209" s="100" t="s">
        <v>310</v>
      </c>
      <c r="B209" s="74" t="s">
        <v>311</v>
      </c>
      <c r="C209" s="74" t="s">
        <v>307</v>
      </c>
      <c r="D209" s="74"/>
      <c r="E209" s="74" t="s">
        <v>26</v>
      </c>
      <c r="F209" s="76">
        <f>SUM(F210:F213)</f>
        <v>246.7</v>
      </c>
      <c r="G209" s="76">
        <f>SUM(G210:G213)</f>
        <v>0</v>
      </c>
      <c r="H209" s="76">
        <f>SUM(H210:H213)</f>
        <v>0</v>
      </c>
      <c r="I209" s="12" t="s">
        <v>312</v>
      </c>
      <c r="J209" s="13" t="s">
        <v>21</v>
      </c>
      <c r="K209" s="13">
        <v>1</v>
      </c>
      <c r="L209" s="13"/>
      <c r="M209" s="29"/>
    </row>
    <row r="210" spans="1:13" x14ac:dyDescent="0.25">
      <c r="A210" s="101"/>
      <c r="B210" s="78"/>
      <c r="C210" s="78"/>
      <c r="D210" s="133"/>
      <c r="E210" s="133"/>
      <c r="F210" s="134"/>
      <c r="G210" s="134"/>
      <c r="H210" s="134"/>
      <c r="I210" s="83" t="s">
        <v>313</v>
      </c>
      <c r="J210" s="112" t="s">
        <v>126</v>
      </c>
      <c r="K210" s="112">
        <v>8</v>
      </c>
      <c r="L210" s="112"/>
      <c r="M210" s="114"/>
    </row>
    <row r="211" spans="1:13" x14ac:dyDescent="0.25">
      <c r="A211" s="101"/>
      <c r="B211" s="78"/>
      <c r="C211" s="78"/>
      <c r="D211" s="15" t="s">
        <v>65</v>
      </c>
      <c r="E211" s="15"/>
      <c r="F211" s="62">
        <v>150</v>
      </c>
      <c r="G211" s="62">
        <v>0</v>
      </c>
      <c r="H211" s="62">
        <v>0</v>
      </c>
      <c r="I211" s="78"/>
      <c r="J211" s="117"/>
      <c r="K211" s="117"/>
      <c r="L211" s="117"/>
      <c r="M211" s="119"/>
    </row>
    <row r="212" spans="1:13" x14ac:dyDescent="0.25">
      <c r="A212" s="101"/>
      <c r="B212" s="78"/>
      <c r="C212" s="78"/>
      <c r="D212" s="15" t="s">
        <v>40</v>
      </c>
      <c r="E212" s="15"/>
      <c r="F212" s="62">
        <v>86.7</v>
      </c>
      <c r="G212" s="62">
        <v>0</v>
      </c>
      <c r="H212" s="62">
        <v>0</v>
      </c>
      <c r="I212" s="78"/>
      <c r="J212" s="117"/>
      <c r="K212" s="117"/>
      <c r="L212" s="117"/>
      <c r="M212" s="119"/>
    </row>
    <row r="213" spans="1:13" ht="15.75" thickBot="1" x14ac:dyDescent="0.3">
      <c r="A213" s="102"/>
      <c r="B213" s="75"/>
      <c r="C213" s="75"/>
      <c r="D213" s="17" t="s">
        <v>171</v>
      </c>
      <c r="E213" s="17"/>
      <c r="F213" s="69">
        <v>10</v>
      </c>
      <c r="G213" s="69">
        <v>0</v>
      </c>
      <c r="H213" s="69">
        <v>0</v>
      </c>
      <c r="I213" s="75"/>
      <c r="J213" s="113"/>
      <c r="K213" s="113"/>
      <c r="L213" s="113"/>
      <c r="M213" s="115"/>
    </row>
    <row r="214" spans="1:13" s="4" customFormat="1" x14ac:dyDescent="0.25">
      <c r="A214" s="18"/>
      <c r="B214" s="18"/>
      <c r="C214" s="19"/>
      <c r="D214" s="19"/>
      <c r="E214" s="19"/>
      <c r="F214" s="70"/>
      <c r="G214" s="70"/>
      <c r="H214" s="70"/>
      <c r="I214" s="19"/>
      <c r="J214" s="20"/>
      <c r="K214" s="20"/>
      <c r="L214" s="20"/>
      <c r="M214" s="20"/>
    </row>
    <row r="215" spans="1:13" s="4" customFormat="1" x14ac:dyDescent="0.25">
      <c r="A215" s="18"/>
      <c r="B215" s="18"/>
      <c r="C215" s="19"/>
      <c r="D215" s="19"/>
      <c r="E215" s="19"/>
      <c r="F215" s="70"/>
      <c r="G215" s="70"/>
      <c r="H215" s="70"/>
      <c r="I215" s="19"/>
      <c r="J215" s="20"/>
      <c r="K215" s="20"/>
      <c r="L215" s="20"/>
      <c r="M215" s="20"/>
    </row>
    <row r="216" spans="1:13" s="4" customFormat="1" x14ac:dyDescent="0.25">
      <c r="A216" s="18"/>
      <c r="B216" s="18"/>
      <c r="C216" s="19"/>
      <c r="D216" s="19"/>
      <c r="E216" s="19"/>
      <c r="F216" s="70"/>
      <c r="G216" s="70"/>
      <c r="H216" s="70"/>
      <c r="I216" s="19"/>
      <c r="J216" s="20"/>
      <c r="K216" s="20"/>
      <c r="L216" s="20"/>
      <c r="M216" s="20"/>
    </row>
    <row r="217" spans="1:13" s="4" customFormat="1" x14ac:dyDescent="0.25">
      <c r="A217" s="18"/>
      <c r="B217" s="18"/>
      <c r="C217" s="19"/>
      <c r="D217" s="19"/>
      <c r="E217" s="19"/>
      <c r="F217" s="70"/>
      <c r="G217" s="70"/>
      <c r="H217" s="70"/>
      <c r="I217" s="19"/>
      <c r="J217" s="20"/>
      <c r="K217" s="20"/>
      <c r="L217" s="20"/>
      <c r="M217" s="20"/>
    </row>
    <row r="218" spans="1:13" s="4" customFormat="1" x14ac:dyDescent="0.25">
      <c r="A218" s="18"/>
      <c r="B218" s="18"/>
      <c r="C218" s="19"/>
      <c r="D218" s="19"/>
      <c r="E218" s="19"/>
      <c r="F218" s="70"/>
      <c r="G218" s="70"/>
      <c r="H218" s="70"/>
      <c r="I218" s="19"/>
      <c r="J218" s="20"/>
      <c r="K218" s="20"/>
      <c r="L218" s="20"/>
      <c r="M218" s="20"/>
    </row>
    <row r="219" spans="1:13" s="23" customFormat="1" ht="42.75" x14ac:dyDescent="0.25">
      <c r="A219" s="24" t="s">
        <v>0</v>
      </c>
      <c r="B219" s="24" t="s">
        <v>1</v>
      </c>
      <c r="C219" s="24" t="s">
        <v>5</v>
      </c>
      <c r="D219" s="24" t="s">
        <v>6</v>
      </c>
      <c r="E219" s="24" t="s">
        <v>7</v>
      </c>
      <c r="F219" s="41"/>
      <c r="G219" s="41"/>
      <c r="H219" s="41"/>
      <c r="I219" s="40"/>
      <c r="J219" s="40"/>
      <c r="K219" s="41"/>
      <c r="L219" s="41"/>
      <c r="M219" s="41"/>
    </row>
    <row r="220" spans="1:13" ht="28.5" x14ac:dyDescent="0.25">
      <c r="A220" s="72" t="s">
        <v>314</v>
      </c>
      <c r="B220" s="72" t="s">
        <v>315</v>
      </c>
      <c r="C220" s="73">
        <f>SUM(C221:C226)</f>
        <v>79599.3</v>
      </c>
      <c r="D220" s="73">
        <f>SUM(D221:D226)</f>
        <v>81058</v>
      </c>
      <c r="E220" s="73">
        <f>SUM(E221:E226)</f>
        <v>59423.7</v>
      </c>
    </row>
    <row r="221" spans="1:13" x14ac:dyDescent="0.25">
      <c r="A221" s="14" t="s">
        <v>25</v>
      </c>
      <c r="B221" s="14" t="s">
        <v>316</v>
      </c>
      <c r="C221" s="62">
        <v>20037.400000000001</v>
      </c>
      <c r="D221" s="62">
        <v>36803</v>
      </c>
      <c r="E221" s="62">
        <v>38543.199999999997</v>
      </c>
    </row>
    <row r="222" spans="1:13" x14ac:dyDescent="0.25">
      <c r="A222" s="14" t="s">
        <v>60</v>
      </c>
      <c r="B222" s="14" t="s">
        <v>317</v>
      </c>
      <c r="C222" s="62">
        <v>11834.6</v>
      </c>
      <c r="D222" s="62">
        <v>10000</v>
      </c>
      <c r="E222" s="62">
        <v>10000</v>
      </c>
    </row>
    <row r="223" spans="1:13" x14ac:dyDescent="0.25">
      <c r="A223" s="14" t="s">
        <v>171</v>
      </c>
      <c r="B223" s="14" t="s">
        <v>318</v>
      </c>
      <c r="C223" s="62">
        <v>3358</v>
      </c>
      <c r="D223" s="62">
        <v>3709.1</v>
      </c>
      <c r="E223" s="62">
        <v>469.8</v>
      </c>
    </row>
    <row r="224" spans="1:13" ht="30" x14ac:dyDescent="0.25">
      <c r="A224" s="14" t="s">
        <v>59</v>
      </c>
      <c r="B224" s="14" t="s">
        <v>319</v>
      </c>
      <c r="C224" s="62">
        <v>8220</v>
      </c>
      <c r="D224" s="62">
        <v>5520</v>
      </c>
      <c r="E224" s="62">
        <v>5520</v>
      </c>
    </row>
    <row r="225" spans="1:5" x14ac:dyDescent="0.25">
      <c r="A225" s="14" t="s">
        <v>65</v>
      </c>
      <c r="B225" s="14" t="s">
        <v>320</v>
      </c>
      <c r="C225" s="62">
        <v>26356.2</v>
      </c>
      <c r="D225" s="62">
        <v>17476.599999999999</v>
      </c>
      <c r="E225" s="62">
        <v>4890.7</v>
      </c>
    </row>
    <row r="226" spans="1:5" x14ac:dyDescent="0.25">
      <c r="A226" s="14" t="s">
        <v>40</v>
      </c>
      <c r="B226" s="14" t="s">
        <v>321</v>
      </c>
      <c r="C226" s="62">
        <v>9793.1</v>
      </c>
      <c r="D226" s="62">
        <v>7549.3</v>
      </c>
      <c r="E226" s="62">
        <v>0</v>
      </c>
    </row>
    <row r="227" spans="1:5" ht="28.5" x14ac:dyDescent="0.25">
      <c r="A227" s="21"/>
      <c r="B227" s="22" t="s">
        <v>322</v>
      </c>
      <c r="C227" s="71">
        <f>SUM(C220:C220)</f>
        <v>79599.3</v>
      </c>
      <c r="D227" s="71">
        <f>SUM(D220:D220)</f>
        <v>81058</v>
      </c>
      <c r="E227" s="71">
        <f>SUM(E220:E220)</f>
        <v>59423.7</v>
      </c>
    </row>
  </sheetData>
  <mergeCells count="375">
    <mergeCell ref="K210:K213"/>
    <mergeCell ref="L210:L213"/>
    <mergeCell ref="M210:M213"/>
    <mergeCell ref="A209:A213"/>
    <mergeCell ref="B209:B213"/>
    <mergeCell ref="C209:C213"/>
    <mergeCell ref="I210:I213"/>
    <mergeCell ref="J210:J213"/>
    <mergeCell ref="I207:I208"/>
    <mergeCell ref="J207:J208"/>
    <mergeCell ref="K207:K208"/>
    <mergeCell ref="L207:L208"/>
    <mergeCell ref="M207:M208"/>
    <mergeCell ref="D209:D210"/>
    <mergeCell ref="E209:E210"/>
    <mergeCell ref="F209:F210"/>
    <mergeCell ref="G209:G210"/>
    <mergeCell ref="H209:H210"/>
    <mergeCell ref="A200:A204"/>
    <mergeCell ref="B200:B204"/>
    <mergeCell ref="C200:C204"/>
    <mergeCell ref="A205:A208"/>
    <mergeCell ref="B205:B208"/>
    <mergeCell ref="C205:C208"/>
    <mergeCell ref="A193:A197"/>
    <mergeCell ref="B193:B197"/>
    <mergeCell ref="C193:C197"/>
    <mergeCell ref="A198:A199"/>
    <mergeCell ref="B198:B199"/>
    <mergeCell ref="C198:C199"/>
    <mergeCell ref="A186:A188"/>
    <mergeCell ref="B186:E188"/>
    <mergeCell ref="C190:E190"/>
    <mergeCell ref="I190:M190"/>
    <mergeCell ref="A191:A192"/>
    <mergeCell ref="B191:E192"/>
    <mergeCell ref="K177:K179"/>
    <mergeCell ref="L177:L179"/>
    <mergeCell ref="M177:M179"/>
    <mergeCell ref="A180:A184"/>
    <mergeCell ref="B180:B184"/>
    <mergeCell ref="C180:C184"/>
    <mergeCell ref="I180:I184"/>
    <mergeCell ref="J180:J184"/>
    <mergeCell ref="K180:K184"/>
    <mergeCell ref="L180:L184"/>
    <mergeCell ref="M180:M184"/>
    <mergeCell ref="A176:A179"/>
    <mergeCell ref="B176:B179"/>
    <mergeCell ref="C176:C179"/>
    <mergeCell ref="I177:I179"/>
    <mergeCell ref="J177:J179"/>
    <mergeCell ref="F186:F188"/>
    <mergeCell ref="G186:G188"/>
    <mergeCell ref="K169:K170"/>
    <mergeCell ref="L169:L170"/>
    <mergeCell ref="M169:M170"/>
    <mergeCell ref="A171:A175"/>
    <mergeCell ref="B171:B175"/>
    <mergeCell ref="C171:C175"/>
    <mergeCell ref="I173:I175"/>
    <mergeCell ref="J173:J175"/>
    <mergeCell ref="K173:K175"/>
    <mergeCell ref="L173:L175"/>
    <mergeCell ref="M173:M175"/>
    <mergeCell ref="A167:A170"/>
    <mergeCell ref="B167:B170"/>
    <mergeCell ref="C167:C170"/>
    <mergeCell ref="I169:I170"/>
    <mergeCell ref="J169:J170"/>
    <mergeCell ref="K160:K161"/>
    <mergeCell ref="L160:L161"/>
    <mergeCell ref="M160:M161"/>
    <mergeCell ref="A162:A166"/>
    <mergeCell ref="B162:B166"/>
    <mergeCell ref="C162:C166"/>
    <mergeCell ref="I163:I166"/>
    <mergeCell ref="J163:J166"/>
    <mergeCell ref="K163:K166"/>
    <mergeCell ref="L163:L166"/>
    <mergeCell ref="M163:M166"/>
    <mergeCell ref="A158:A161"/>
    <mergeCell ref="B158:B161"/>
    <mergeCell ref="C158:C161"/>
    <mergeCell ref="I160:I161"/>
    <mergeCell ref="J160:J161"/>
    <mergeCell ref="K149:K152"/>
    <mergeCell ref="L149:L152"/>
    <mergeCell ref="M149:M152"/>
    <mergeCell ref="A153:A157"/>
    <mergeCell ref="B153:B157"/>
    <mergeCell ref="C153:C157"/>
    <mergeCell ref="I156:I157"/>
    <mergeCell ref="J156:J157"/>
    <mergeCell ref="K156:K157"/>
    <mergeCell ref="L156:L157"/>
    <mergeCell ref="M156:M157"/>
    <mergeCell ref="A148:A152"/>
    <mergeCell ref="B148:B152"/>
    <mergeCell ref="C148:C152"/>
    <mergeCell ref="I149:I152"/>
    <mergeCell ref="J149:J152"/>
    <mergeCell ref="A142:A144"/>
    <mergeCell ref="B142:B144"/>
    <mergeCell ref="C142:C144"/>
    <mergeCell ref="A146:A147"/>
    <mergeCell ref="B146:B147"/>
    <mergeCell ref="C146:C147"/>
    <mergeCell ref="A135:A138"/>
    <mergeCell ref="B135:B138"/>
    <mergeCell ref="C135:C138"/>
    <mergeCell ref="A139:A141"/>
    <mergeCell ref="B139:B141"/>
    <mergeCell ref="C139:C141"/>
    <mergeCell ref="A124:A129"/>
    <mergeCell ref="B124:E129"/>
    <mergeCell ref="A130:A134"/>
    <mergeCell ref="B130:B134"/>
    <mergeCell ref="C130:C134"/>
    <mergeCell ref="K121:K122"/>
    <mergeCell ref="L121:L122"/>
    <mergeCell ref="M121:M122"/>
    <mergeCell ref="C123:E123"/>
    <mergeCell ref="I123:M123"/>
    <mergeCell ref="A120:A122"/>
    <mergeCell ref="B120:B122"/>
    <mergeCell ref="C120:C122"/>
    <mergeCell ref="I121:I122"/>
    <mergeCell ref="J121:J122"/>
    <mergeCell ref="F124:F129"/>
    <mergeCell ref="G124:G129"/>
    <mergeCell ref="H124:H129"/>
    <mergeCell ref="D132:D134"/>
    <mergeCell ref="E132:E134"/>
    <mergeCell ref="F132:F134"/>
    <mergeCell ref="G132:G134"/>
    <mergeCell ref="H132:H134"/>
    <mergeCell ref="K114:K115"/>
    <mergeCell ref="L114:L115"/>
    <mergeCell ref="M114:M115"/>
    <mergeCell ref="A116:A119"/>
    <mergeCell ref="B116:B119"/>
    <mergeCell ref="C116:C119"/>
    <mergeCell ref="A113:A115"/>
    <mergeCell ref="B113:B115"/>
    <mergeCell ref="C113:C115"/>
    <mergeCell ref="I114:I115"/>
    <mergeCell ref="J114:J115"/>
    <mergeCell ref="K106:K108"/>
    <mergeCell ref="L106:L108"/>
    <mergeCell ref="M106:M108"/>
    <mergeCell ref="A110:A112"/>
    <mergeCell ref="B110:B112"/>
    <mergeCell ref="C110:C112"/>
    <mergeCell ref="A106:A108"/>
    <mergeCell ref="B106:B108"/>
    <mergeCell ref="C106:C108"/>
    <mergeCell ref="I106:I108"/>
    <mergeCell ref="J106:J108"/>
    <mergeCell ref="I101:I105"/>
    <mergeCell ref="J101:J105"/>
    <mergeCell ref="K101:K105"/>
    <mergeCell ref="L101:L105"/>
    <mergeCell ref="M101:M105"/>
    <mergeCell ref="A97:A99"/>
    <mergeCell ref="B97:E99"/>
    <mergeCell ref="A100:A105"/>
    <mergeCell ref="B100:B105"/>
    <mergeCell ref="C100:C105"/>
    <mergeCell ref="K91:K95"/>
    <mergeCell ref="L91:L95"/>
    <mergeCell ref="M91:M95"/>
    <mergeCell ref="C96:E96"/>
    <mergeCell ref="I96:M96"/>
    <mergeCell ref="A91:A95"/>
    <mergeCell ref="B91:B95"/>
    <mergeCell ref="C91:C95"/>
    <mergeCell ref="I91:I95"/>
    <mergeCell ref="J91:J95"/>
    <mergeCell ref="K87:K88"/>
    <mergeCell ref="L87:L88"/>
    <mergeCell ref="M87:M88"/>
    <mergeCell ref="A89:A90"/>
    <mergeCell ref="B89:B90"/>
    <mergeCell ref="C89:C90"/>
    <mergeCell ref="A85:A88"/>
    <mergeCell ref="B85:B88"/>
    <mergeCell ref="C85:C88"/>
    <mergeCell ref="I87:I88"/>
    <mergeCell ref="J87:J88"/>
    <mergeCell ref="A77:A79"/>
    <mergeCell ref="B77:E79"/>
    <mergeCell ref="C81:E81"/>
    <mergeCell ref="I81:M81"/>
    <mergeCell ref="A82:A84"/>
    <mergeCell ref="B82:E84"/>
    <mergeCell ref="C70:E70"/>
    <mergeCell ref="I70:M70"/>
    <mergeCell ref="A71:A73"/>
    <mergeCell ref="B71:E73"/>
    <mergeCell ref="A74:A76"/>
    <mergeCell ref="B74:B76"/>
    <mergeCell ref="C74:C76"/>
    <mergeCell ref="F71:F73"/>
    <mergeCell ref="G71:G73"/>
    <mergeCell ref="H71:H73"/>
    <mergeCell ref="D74:D76"/>
    <mergeCell ref="E74:E76"/>
    <mergeCell ref="F74:F76"/>
    <mergeCell ref="G74:G76"/>
    <mergeCell ref="H74:H76"/>
    <mergeCell ref="F77:F79"/>
    <mergeCell ref="G77:G79"/>
    <mergeCell ref="H77:H79"/>
    <mergeCell ref="M58:M61"/>
    <mergeCell ref="K63:K66"/>
    <mergeCell ref="L63:L66"/>
    <mergeCell ref="M63:M66"/>
    <mergeCell ref="A67:A69"/>
    <mergeCell ref="B67:B69"/>
    <mergeCell ref="C67:C69"/>
    <mergeCell ref="A62:A66"/>
    <mergeCell ref="B62:B66"/>
    <mergeCell ref="C62:C66"/>
    <mergeCell ref="I63:I66"/>
    <mergeCell ref="J63:J66"/>
    <mergeCell ref="D67:D69"/>
    <mergeCell ref="E67:E69"/>
    <mergeCell ref="F67:F69"/>
    <mergeCell ref="G67:G69"/>
    <mergeCell ref="H67:H69"/>
    <mergeCell ref="A54:A55"/>
    <mergeCell ref="B54:E55"/>
    <mergeCell ref="A57:A61"/>
    <mergeCell ref="B57:B61"/>
    <mergeCell ref="C57:C61"/>
    <mergeCell ref="I58:I61"/>
    <mergeCell ref="J58:J61"/>
    <mergeCell ref="K58:K61"/>
    <mergeCell ref="L58:L61"/>
    <mergeCell ref="F54:F55"/>
    <mergeCell ref="G54:G55"/>
    <mergeCell ref="H54:H55"/>
    <mergeCell ref="I50:I52"/>
    <mergeCell ref="J50:J52"/>
    <mergeCell ref="K50:K52"/>
    <mergeCell ref="L50:L52"/>
    <mergeCell ref="M50:M52"/>
    <mergeCell ref="A46:A49"/>
    <mergeCell ref="B46:B49"/>
    <mergeCell ref="C46:C49"/>
    <mergeCell ref="A50:A52"/>
    <mergeCell ref="B50:B52"/>
    <mergeCell ref="C50:C52"/>
    <mergeCell ref="D48:D49"/>
    <mergeCell ref="E48:E49"/>
    <mergeCell ref="F48:F49"/>
    <mergeCell ref="G48:G49"/>
    <mergeCell ref="H48:H49"/>
    <mergeCell ref="K36:K40"/>
    <mergeCell ref="L36:L40"/>
    <mergeCell ref="M36:M40"/>
    <mergeCell ref="A41:A45"/>
    <mergeCell ref="B41:B45"/>
    <mergeCell ref="C41:C45"/>
    <mergeCell ref="A36:A40"/>
    <mergeCell ref="B36:B40"/>
    <mergeCell ref="C36:C40"/>
    <mergeCell ref="I36:I40"/>
    <mergeCell ref="J36:J40"/>
    <mergeCell ref="I31:I35"/>
    <mergeCell ref="J31:J35"/>
    <mergeCell ref="K31:K35"/>
    <mergeCell ref="L31:L35"/>
    <mergeCell ref="M31:M35"/>
    <mergeCell ref="A23:A30"/>
    <mergeCell ref="B23:E30"/>
    <mergeCell ref="A31:A35"/>
    <mergeCell ref="B31:B35"/>
    <mergeCell ref="C31:C35"/>
    <mergeCell ref="F23:F30"/>
    <mergeCell ref="G23:G30"/>
    <mergeCell ref="H23:H30"/>
    <mergeCell ref="I22:M22"/>
    <mergeCell ref="C12:E12"/>
    <mergeCell ref="B13:E13"/>
    <mergeCell ref="C22:E22"/>
    <mergeCell ref="I20:I21"/>
    <mergeCell ref="J20:J21"/>
    <mergeCell ref="K20:K21"/>
    <mergeCell ref="L20:L21"/>
    <mergeCell ref="M20:M21"/>
    <mergeCell ref="A16:A18"/>
    <mergeCell ref="B16:B18"/>
    <mergeCell ref="C16:C18"/>
    <mergeCell ref="A19:A21"/>
    <mergeCell ref="B19:B21"/>
    <mergeCell ref="C19:C21"/>
    <mergeCell ref="I12:M12"/>
    <mergeCell ref="A14:A15"/>
    <mergeCell ref="B14:B15"/>
    <mergeCell ref="C14:C15"/>
    <mergeCell ref="D14:D15"/>
    <mergeCell ref="E14:E15"/>
    <mergeCell ref="F14:F15"/>
    <mergeCell ref="G14:G15"/>
    <mergeCell ref="H14:H15"/>
    <mergeCell ref="D16:D18"/>
    <mergeCell ref="E16:E18"/>
    <mergeCell ref="F16:F18"/>
    <mergeCell ref="G16:G18"/>
    <mergeCell ref="H16:H18"/>
    <mergeCell ref="A6:M6"/>
    <mergeCell ref="A9:A11"/>
    <mergeCell ref="B9:B11"/>
    <mergeCell ref="C9:C11"/>
    <mergeCell ref="D9:D11"/>
    <mergeCell ref="E9:E11"/>
    <mergeCell ref="F9:F11"/>
    <mergeCell ref="G9:G11"/>
    <mergeCell ref="H9:H11"/>
    <mergeCell ref="I10:I11"/>
    <mergeCell ref="J10:J11"/>
    <mergeCell ref="I9:M9"/>
    <mergeCell ref="K10:M10"/>
    <mergeCell ref="F82:F84"/>
    <mergeCell ref="G82:G84"/>
    <mergeCell ref="H82:H84"/>
    <mergeCell ref="D89:D90"/>
    <mergeCell ref="E89:E90"/>
    <mergeCell ref="F89:F90"/>
    <mergeCell ref="G89:G90"/>
    <mergeCell ref="H89:H90"/>
    <mergeCell ref="F97:F99"/>
    <mergeCell ref="G97:G99"/>
    <mergeCell ref="H97:H99"/>
    <mergeCell ref="D137:D138"/>
    <mergeCell ref="E137:E138"/>
    <mergeCell ref="F137:F138"/>
    <mergeCell ref="G137:G138"/>
    <mergeCell ref="H137:H138"/>
    <mergeCell ref="D139:D141"/>
    <mergeCell ref="E139:E141"/>
    <mergeCell ref="F139:F141"/>
    <mergeCell ref="G139:G141"/>
    <mergeCell ref="H139:H141"/>
    <mergeCell ref="D142:D144"/>
    <mergeCell ref="E142:E144"/>
    <mergeCell ref="F142:F144"/>
    <mergeCell ref="G142:G144"/>
    <mergeCell ref="H142:H144"/>
    <mergeCell ref="D146:D147"/>
    <mergeCell ref="E146:E147"/>
    <mergeCell ref="F146:F147"/>
    <mergeCell ref="G146:G147"/>
    <mergeCell ref="H146:H147"/>
    <mergeCell ref="H186:H188"/>
    <mergeCell ref="F191:F192"/>
    <mergeCell ref="G191:G192"/>
    <mergeCell ref="H191:H192"/>
    <mergeCell ref="D193:D197"/>
    <mergeCell ref="E193:E197"/>
    <mergeCell ref="F193:F197"/>
    <mergeCell ref="G193:G197"/>
    <mergeCell ref="H193:H197"/>
    <mergeCell ref="D198:D199"/>
    <mergeCell ref="E198:E199"/>
    <mergeCell ref="F198:F199"/>
    <mergeCell ref="G198:G199"/>
    <mergeCell ref="H198:H199"/>
    <mergeCell ref="D200:D204"/>
    <mergeCell ref="E200:E204"/>
    <mergeCell ref="F200:F204"/>
    <mergeCell ref="G200:G204"/>
    <mergeCell ref="H200:H204"/>
  </mergeCells>
  <pageMargins left="0.4" right="0.4" top="0.4" bottom="0.4" header="0.4" footer="0.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Jozonienė</dc:creator>
  <cp:lastModifiedBy>Rasa Macienė</cp:lastModifiedBy>
  <dcterms:created xsi:type="dcterms:W3CDTF">2026-01-17T19:19:40Z</dcterms:created>
  <dcterms:modified xsi:type="dcterms:W3CDTF">2026-01-19T10:39:49Z</dcterms:modified>
</cp:coreProperties>
</file>